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ksiivna\Documents\9 місяців\"/>
    </mc:Choice>
  </mc:AlternateContent>
  <bookViews>
    <workbookView xWindow="0" yWindow="0" windowWidth="8610" windowHeight="6225"/>
  </bookViews>
  <sheets>
    <sheet name="zved" sheetId="1" r:id="rId1"/>
  </sheets>
  <definedNames>
    <definedName name="_xlnm.Print_Area" localSheetId="0">zved!$A$1:$T$94</definedName>
  </definedNames>
  <calcPr calcId="162913"/>
</workbook>
</file>

<file path=xl/calcChain.xml><?xml version="1.0" encoding="utf-8"?>
<calcChain xmlns="http://schemas.openxmlformats.org/spreadsheetml/2006/main">
  <c r="S91" i="1" l="1"/>
  <c r="Q92" i="1"/>
  <c r="T92" i="1" s="1"/>
  <c r="Q90" i="1"/>
  <c r="T90" i="1" s="1"/>
  <c r="Q89" i="1"/>
  <c r="S89" i="1" s="1"/>
  <c r="Q88" i="1"/>
  <c r="S88" i="1" s="1"/>
  <c r="Q87" i="1"/>
  <c r="T87" i="1" s="1"/>
  <c r="O90" i="1"/>
  <c r="O89" i="1"/>
  <c r="O88" i="1"/>
  <c r="O87" i="1"/>
  <c r="N92" i="1"/>
  <c r="N90" i="1"/>
  <c r="N89" i="1"/>
  <c r="N88" i="1"/>
  <c r="N87" i="1"/>
  <c r="J92" i="1"/>
  <c r="J90" i="1"/>
  <c r="J89" i="1"/>
  <c r="J88" i="1"/>
  <c r="J87" i="1"/>
  <c r="I92" i="1"/>
  <c r="I90" i="1"/>
  <c r="I89" i="1"/>
  <c r="I88" i="1"/>
  <c r="I87" i="1"/>
  <c r="T84" i="1"/>
  <c r="T82" i="1"/>
  <c r="S84" i="1"/>
  <c r="S82" i="1"/>
  <c r="O84" i="1"/>
  <c r="O83" i="1"/>
  <c r="O82" i="1"/>
  <c r="O81" i="1"/>
  <c r="O77" i="1"/>
  <c r="O73" i="1"/>
  <c r="O71" i="1"/>
  <c r="O70" i="1"/>
  <c r="O68" i="1"/>
  <c r="O66" i="1"/>
  <c r="O65" i="1"/>
  <c r="O64" i="1"/>
  <c r="O63" i="1"/>
  <c r="O62" i="1"/>
  <c r="O61" i="1"/>
  <c r="O58" i="1"/>
  <c r="O57" i="1"/>
  <c r="O55" i="1"/>
  <c r="O54" i="1"/>
  <c r="O48" i="1"/>
  <c r="O47" i="1"/>
  <c r="O46" i="1"/>
  <c r="O45" i="1"/>
  <c r="O34" i="1"/>
  <c r="O33" i="1"/>
  <c r="O32" i="1"/>
  <c r="O24" i="1"/>
  <c r="O23" i="1"/>
  <c r="O22" i="1"/>
  <c r="O21" i="1"/>
  <c r="O20" i="1"/>
  <c r="O18" i="1"/>
  <c r="O17" i="1"/>
  <c r="O14" i="1"/>
  <c r="O13" i="1"/>
  <c r="O11" i="1"/>
  <c r="O10" i="1"/>
  <c r="O8" i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1" i="1"/>
  <c r="N50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8" i="1"/>
  <c r="J84" i="1"/>
  <c r="J82" i="1"/>
  <c r="J81" i="1"/>
  <c r="J80" i="1"/>
  <c r="J79" i="1"/>
  <c r="J78" i="1"/>
  <c r="J76" i="1"/>
  <c r="J74" i="1"/>
  <c r="J72" i="1"/>
  <c r="J69" i="1"/>
  <c r="J68" i="1"/>
  <c r="J67" i="1"/>
  <c r="J60" i="1"/>
  <c r="J57" i="1"/>
  <c r="J55" i="1"/>
  <c r="J54" i="1"/>
  <c r="J53" i="1"/>
  <c r="J51" i="1"/>
  <c r="J50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1" i="1"/>
  <c r="J20" i="1"/>
  <c r="J17" i="1"/>
  <c r="J14" i="1"/>
  <c r="J13" i="1"/>
  <c r="J12" i="1"/>
  <c r="J11" i="1"/>
  <c r="J10" i="1"/>
  <c r="I84" i="1"/>
  <c r="I83" i="1"/>
  <c r="I82" i="1"/>
  <c r="I81" i="1"/>
  <c r="I80" i="1"/>
  <c r="I79" i="1"/>
  <c r="I78" i="1"/>
  <c r="I77" i="1"/>
  <c r="I76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5" i="1"/>
  <c r="I54" i="1"/>
  <c r="I53" i="1"/>
  <c r="I51" i="1"/>
  <c r="I50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1" i="1"/>
  <c r="I20" i="1"/>
  <c r="I18" i="1"/>
  <c r="I17" i="1"/>
  <c r="I14" i="1"/>
  <c r="I13" i="1"/>
  <c r="I12" i="1"/>
  <c r="I11" i="1"/>
  <c r="I10" i="1"/>
  <c r="Q83" i="1"/>
  <c r="S83" i="1" s="1"/>
  <c r="Q81" i="1"/>
  <c r="T81" i="1" s="1"/>
  <c r="Q80" i="1"/>
  <c r="T80" i="1" s="1"/>
  <c r="Q79" i="1"/>
  <c r="T79" i="1" s="1"/>
  <c r="Q78" i="1"/>
  <c r="S78" i="1" s="1"/>
  <c r="Q77" i="1"/>
  <c r="T77" i="1" s="1"/>
  <c r="Q76" i="1"/>
  <c r="T76" i="1" s="1"/>
  <c r="Q74" i="1"/>
  <c r="S74" i="1" s="1"/>
  <c r="Q73" i="1"/>
  <c r="T73" i="1" s="1"/>
  <c r="Q72" i="1"/>
  <c r="T72" i="1" s="1"/>
  <c r="Q71" i="1"/>
  <c r="T71" i="1" s="1"/>
  <c r="Q70" i="1"/>
  <c r="S70" i="1" s="1"/>
  <c r="Q69" i="1"/>
  <c r="T69" i="1" s="1"/>
  <c r="Q68" i="1"/>
  <c r="T68" i="1" s="1"/>
  <c r="Q67" i="1"/>
  <c r="T67" i="1" s="1"/>
  <c r="Q66" i="1"/>
  <c r="S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8" i="1"/>
  <c r="T58" i="1" s="1"/>
  <c r="Q57" i="1"/>
  <c r="T57" i="1" s="1"/>
  <c r="Q56" i="1"/>
  <c r="T56" i="1" s="1"/>
  <c r="Q55" i="1"/>
  <c r="S55" i="1" s="1"/>
  <c r="Q54" i="1"/>
  <c r="S54" i="1" s="1"/>
  <c r="Q53" i="1"/>
  <c r="T53" i="1" s="1"/>
  <c r="Q51" i="1"/>
  <c r="S51" i="1" s="1"/>
  <c r="Q50" i="1"/>
  <c r="S50" i="1" s="1"/>
  <c r="Q48" i="1"/>
  <c r="T48" i="1" s="1"/>
  <c r="Q47" i="1"/>
  <c r="S47" i="1" s="1"/>
  <c r="Q46" i="1"/>
  <c r="S46" i="1" s="1"/>
  <c r="Q45" i="1"/>
  <c r="T45" i="1" s="1"/>
  <c r="Q43" i="1"/>
  <c r="S43" i="1" s="1"/>
  <c r="Q42" i="1"/>
  <c r="S42" i="1" s="1"/>
  <c r="Q41" i="1"/>
  <c r="T41" i="1" s="1"/>
  <c r="Q40" i="1"/>
  <c r="T40" i="1" s="1"/>
  <c r="Q39" i="1"/>
  <c r="S39" i="1" s="1"/>
  <c r="Q38" i="1"/>
  <c r="T38" i="1" s="1"/>
  <c r="Q37" i="1"/>
  <c r="T37" i="1" s="1"/>
  <c r="Q36" i="1"/>
  <c r="T36" i="1" s="1"/>
  <c r="Q35" i="1"/>
  <c r="S35" i="1" s="1"/>
  <c r="Q34" i="1"/>
  <c r="T34" i="1" s="1"/>
  <c r="Q33" i="1"/>
  <c r="T33" i="1" s="1"/>
  <c r="Q32" i="1"/>
  <c r="T32" i="1" s="1"/>
  <c r="Q31" i="1"/>
  <c r="S31" i="1" s="1"/>
  <c r="Q30" i="1"/>
  <c r="S30" i="1" s="1"/>
  <c r="Q29" i="1"/>
  <c r="T29" i="1" s="1"/>
  <c r="Q28" i="1"/>
  <c r="T28" i="1" s="1"/>
  <c r="Q27" i="1"/>
  <c r="S27" i="1" s="1"/>
  <c r="Q25" i="1"/>
  <c r="T25" i="1" s="1"/>
  <c r="Q24" i="1"/>
  <c r="T24" i="1" s="1"/>
  <c r="Q23" i="1"/>
  <c r="S23" i="1" s="1"/>
  <c r="Q21" i="1"/>
  <c r="T21" i="1" s="1"/>
  <c r="Q20" i="1"/>
  <c r="T20" i="1" s="1"/>
  <c r="Q18" i="1"/>
  <c r="S18" i="1" s="1"/>
  <c r="Q17" i="1"/>
  <c r="T17" i="1" s="1"/>
  <c r="Q14" i="1"/>
  <c r="S14" i="1" s="1"/>
  <c r="Q13" i="1"/>
  <c r="T13" i="1" s="1"/>
  <c r="Q12" i="1"/>
  <c r="T12" i="1" s="1"/>
  <c r="Q11" i="1"/>
  <c r="S11" i="1" s="1"/>
  <c r="Q10" i="1"/>
  <c r="S10" i="1" s="1"/>
  <c r="G8" i="1"/>
  <c r="P8" i="1"/>
  <c r="P10" i="1"/>
  <c r="P11" i="1"/>
  <c r="P12" i="1"/>
  <c r="P13" i="1"/>
  <c r="P14" i="1"/>
  <c r="G15" i="1"/>
  <c r="P15" i="1"/>
  <c r="G16" i="1"/>
  <c r="P16" i="1"/>
  <c r="P17" i="1"/>
  <c r="P18" i="1"/>
  <c r="G19" i="1"/>
  <c r="J19" i="1" s="1"/>
  <c r="K19" i="1"/>
  <c r="K9" i="1" s="1"/>
  <c r="L19" i="1"/>
  <c r="L9" i="1" s="1"/>
  <c r="O9" i="1" s="1"/>
  <c r="P20" i="1"/>
  <c r="P21" i="1"/>
  <c r="G22" i="1"/>
  <c r="J22" i="1" s="1"/>
  <c r="P22" i="1"/>
  <c r="P23" i="1"/>
  <c r="P24" i="1"/>
  <c r="P25" i="1"/>
  <c r="G26" i="1"/>
  <c r="J26" i="1" s="1"/>
  <c r="K26" i="1"/>
  <c r="P26" i="1" s="1"/>
  <c r="L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G44" i="1"/>
  <c r="J44" i="1" s="1"/>
  <c r="K44" i="1"/>
  <c r="P44" i="1" s="1"/>
  <c r="L44" i="1"/>
  <c r="N44" i="1" s="1"/>
  <c r="P45" i="1"/>
  <c r="P46" i="1"/>
  <c r="P47" i="1"/>
  <c r="P48" i="1"/>
  <c r="G49" i="1"/>
  <c r="J49" i="1" s="1"/>
  <c r="K49" i="1"/>
  <c r="P49" i="1" s="1"/>
  <c r="L49" i="1"/>
  <c r="N49" i="1" s="1"/>
  <c r="P50" i="1"/>
  <c r="P51" i="1"/>
  <c r="G52" i="1"/>
  <c r="J52" i="1" s="1"/>
  <c r="K52" i="1"/>
  <c r="P52" i="1" s="1"/>
  <c r="L52" i="1"/>
  <c r="N52" i="1" s="1"/>
  <c r="P53" i="1"/>
  <c r="P54" i="1"/>
  <c r="P55" i="1"/>
  <c r="P56" i="1"/>
  <c r="P57" i="1"/>
  <c r="P58" i="1"/>
  <c r="G59" i="1"/>
  <c r="J59" i="1" s="1"/>
  <c r="K59" i="1"/>
  <c r="P59" i="1" s="1"/>
  <c r="L59" i="1"/>
  <c r="O59" i="1" s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G75" i="1"/>
  <c r="J75" i="1" s="1"/>
  <c r="K75" i="1"/>
  <c r="P75" i="1" s="1"/>
  <c r="L75" i="1"/>
  <c r="N75" i="1" s="1"/>
  <c r="P76" i="1"/>
  <c r="P77" i="1"/>
  <c r="P78" i="1"/>
  <c r="P79" i="1"/>
  <c r="P80" i="1"/>
  <c r="P81" i="1"/>
  <c r="P82" i="1"/>
  <c r="P83" i="1"/>
  <c r="P84" i="1"/>
  <c r="F85" i="1"/>
  <c r="S20" i="1" l="1"/>
  <c r="S81" i="1"/>
  <c r="S90" i="1"/>
  <c r="T88" i="1"/>
  <c r="S68" i="1"/>
  <c r="T14" i="1"/>
  <c r="T89" i="1"/>
  <c r="S25" i="1"/>
  <c r="T51" i="1"/>
  <c r="S87" i="1"/>
  <c r="S33" i="1"/>
  <c r="T78" i="1"/>
  <c r="S92" i="1"/>
  <c r="S13" i="1"/>
  <c r="S41" i="1"/>
  <c r="S28" i="1"/>
  <c r="S36" i="1"/>
  <c r="S71" i="1"/>
  <c r="T18" i="1"/>
  <c r="T54" i="1"/>
  <c r="S21" i="1"/>
  <c r="S29" i="1"/>
  <c r="S37" i="1"/>
  <c r="S48" i="1"/>
  <c r="S72" i="1"/>
  <c r="T46" i="1"/>
  <c r="T55" i="1"/>
  <c r="T83" i="1"/>
  <c r="S45" i="1"/>
  <c r="Q26" i="1"/>
  <c r="T26" i="1" s="1"/>
  <c r="I26" i="1"/>
  <c r="O44" i="1"/>
  <c r="S12" i="1"/>
  <c r="S24" i="1"/>
  <c r="S32" i="1"/>
  <c r="S40" i="1"/>
  <c r="S67" i="1"/>
  <c r="S80" i="1"/>
  <c r="T10" i="1"/>
  <c r="T50" i="1"/>
  <c r="Q22" i="1"/>
  <c r="S57" i="1"/>
  <c r="S62" i="1"/>
  <c r="T30" i="1"/>
  <c r="T42" i="1"/>
  <c r="T66" i="1"/>
  <c r="T70" i="1"/>
  <c r="T74" i="1"/>
  <c r="I22" i="1"/>
  <c r="I75" i="1"/>
  <c r="S17" i="1"/>
  <c r="S53" i="1"/>
  <c r="S63" i="1"/>
  <c r="S76" i="1"/>
  <c r="T11" i="1"/>
  <c r="T23" i="1"/>
  <c r="T27" i="1"/>
  <c r="T31" i="1"/>
  <c r="T35" i="1"/>
  <c r="T39" i="1"/>
  <c r="T43" i="1"/>
  <c r="T47" i="1"/>
  <c r="S34" i="1"/>
  <c r="S38" i="1"/>
  <c r="S60" i="1"/>
  <c r="S65" i="1"/>
  <c r="S69" i="1"/>
  <c r="S73" i="1"/>
  <c r="S77" i="1"/>
  <c r="S61" i="1"/>
  <c r="Q15" i="1"/>
  <c r="Q19" i="1"/>
  <c r="Q59" i="1"/>
  <c r="Q75" i="1"/>
  <c r="I15" i="1"/>
  <c r="I19" i="1"/>
  <c r="N26" i="1"/>
  <c r="O19" i="1"/>
  <c r="O52" i="1"/>
  <c r="O75" i="1"/>
  <c r="I59" i="1"/>
  <c r="N9" i="1"/>
  <c r="Q8" i="1"/>
  <c r="Q16" i="1"/>
  <c r="Q44" i="1"/>
  <c r="Q52" i="1"/>
  <c r="I8" i="1"/>
  <c r="I16" i="1"/>
  <c r="I44" i="1"/>
  <c r="I52" i="1"/>
  <c r="J15" i="1"/>
  <c r="N19" i="1"/>
  <c r="N59" i="1"/>
  <c r="Q49" i="1"/>
  <c r="I49" i="1"/>
  <c r="J8" i="1"/>
  <c r="J16" i="1"/>
  <c r="O26" i="1"/>
  <c r="G9" i="1"/>
  <c r="G85" i="1" s="1"/>
  <c r="L85" i="1"/>
  <c r="K85" i="1"/>
  <c r="P85" i="1" s="1"/>
  <c r="P9" i="1"/>
  <c r="P19" i="1"/>
  <c r="S26" i="1" l="1"/>
  <c r="T8" i="1"/>
  <c r="S8" i="1"/>
  <c r="S15" i="1"/>
  <c r="T15" i="1"/>
  <c r="T49" i="1"/>
  <c r="S49" i="1"/>
  <c r="T52" i="1"/>
  <c r="S52" i="1"/>
  <c r="T75" i="1"/>
  <c r="S75" i="1"/>
  <c r="T44" i="1"/>
  <c r="S44" i="1"/>
  <c r="T59" i="1"/>
  <c r="S59" i="1"/>
  <c r="T16" i="1"/>
  <c r="S16" i="1"/>
  <c r="S19" i="1"/>
  <c r="T19" i="1"/>
  <c r="S22" i="1"/>
  <c r="T22" i="1"/>
  <c r="J85" i="1"/>
  <c r="I85" i="1"/>
  <c r="Q85" i="1"/>
  <c r="O85" i="1"/>
  <c r="N85" i="1"/>
  <c r="I9" i="1"/>
  <c r="Q9" i="1"/>
  <c r="J9" i="1"/>
  <c r="T9" i="1" l="1"/>
  <c r="S9" i="1"/>
  <c r="T85" i="1"/>
  <c r="S85" i="1"/>
</calcChain>
</file>

<file path=xl/sharedStrings.xml><?xml version="1.0" encoding="utf-8"?>
<sst xmlns="http://schemas.openxmlformats.org/spreadsheetml/2006/main" count="281" uniqueCount="214">
  <si>
    <t/>
  </si>
  <si>
    <t>Найменування показника</t>
  </si>
  <si>
    <t>Загальний фонд</t>
  </si>
  <si>
    <t>Спеціальний фонд</t>
  </si>
  <si>
    <t>Разом</t>
  </si>
  <si>
    <t>Інші субвенції з місцевого бюджету</t>
  </si>
  <si>
    <t>Усього</t>
  </si>
  <si>
    <t>ІІ. Видатки</t>
  </si>
  <si>
    <t>Державне управління</t>
  </si>
  <si>
    <t>0100</t>
  </si>
  <si>
    <t>0133</t>
  </si>
  <si>
    <t>0180</t>
  </si>
  <si>
    <t>Освіта</t>
  </si>
  <si>
    <t>1000</t>
  </si>
  <si>
    <t>Надання дошкільної освіти</t>
  </si>
  <si>
    <t>Надання загальної середньої освіти за рахунок коштів місцевого бюджету</t>
  </si>
  <si>
    <t>1020</t>
  </si>
  <si>
    <t>0921</t>
  </si>
  <si>
    <t>Надання загальної середньої освіти за рахунок освітньої субвенції</t>
  </si>
  <si>
    <t>1030</t>
  </si>
  <si>
    <t>Надання позашкільної освіти закладами позашкільної освіти, заходи із позашкільної роботи з дітьми</t>
  </si>
  <si>
    <t>0960</t>
  </si>
  <si>
    <t>1070</t>
  </si>
  <si>
    <t>Надання спеціальної освіти мистецькими школами</t>
  </si>
  <si>
    <t>1080</t>
  </si>
  <si>
    <t>Інші програми, заклади та заходи у сфері освіти</t>
  </si>
  <si>
    <t>1140</t>
  </si>
  <si>
    <t>0990</t>
  </si>
  <si>
    <t>Забезпечення діяльності інклюзивно-ресурсних центрів</t>
  </si>
  <si>
    <t>1150</t>
  </si>
  <si>
    <t>Забезпечення діяльності центрів професійного розвитку педагогічних працівників</t>
  </si>
  <si>
    <t>1160</t>
  </si>
  <si>
    <t>Виконання заходів в рамках реалізації програми "Спроможна школа для кращих результатів"</t>
  </si>
  <si>
    <t>1170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</si>
  <si>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</si>
  <si>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</si>
  <si>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</si>
  <si>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</si>
  <si>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</si>
  <si>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</si>
  <si>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Охорона здоров'я</t>
  </si>
  <si>
    <t>2000</t>
  </si>
  <si>
    <t>Спеціалізована стаціонарна медична допомога населенню</t>
  </si>
  <si>
    <t>Первинна медична допомога населенню</t>
  </si>
  <si>
    <t>2110</t>
  </si>
  <si>
    <t>Програми і централізовані заходи у галузі охорони здоров'я</t>
  </si>
  <si>
    <t>2140</t>
  </si>
  <si>
    <t>Соціальний захист та соціальне забезпечення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</si>
  <si>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</si>
  <si>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</si>
  <si>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</si>
  <si>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</si>
  <si>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</si>
  <si>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</si>
  <si>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</si>
  <si>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</si>
  <si>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</si>
  <si>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Пільгове медичне обслуговування осіб, які постраждали внаслідок Чорнобильської катастрофи</t>
  </si>
  <si>
    <t>3050</t>
  </si>
  <si>
    <t>Видатки на поховання учасників бойових дій та осіб з інвалідністю внаслідок війни</t>
  </si>
  <si>
    <t>3090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</si>
  <si>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</si>
  <si>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</si>
  <si>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</si>
  <si>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</si>
  <si>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Заходи державної політики з питань дітей та їх соціального захисту</t>
  </si>
  <si>
    <t>3112</t>
  </si>
  <si>
    <t>Заходи державної політики з питань сім'ї</t>
  </si>
  <si>
    <t>3123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</si>
  <si>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</si>
  <si>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</si>
  <si>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</si>
  <si>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</si>
  <si>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</si>
  <si>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</si>
  <si>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</si>
  <si>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</si>
  <si>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3180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</si>
  <si>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</si>
  <si>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3192</t>
  </si>
  <si>
    <t>Інші заклади та заходи</t>
  </si>
  <si>
    <t>3240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</si>
  <si>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</si>
  <si>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</si>
  <si>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</si>
  <si>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</si>
  <si>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</si>
  <si>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</si>
  <si>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</si>
  <si>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</si>
  <si>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</si>
  <si>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0829</t>
  </si>
  <si>
    <t>4081</t>
  </si>
  <si>
    <t>Фізична культура і спорт</t>
  </si>
  <si>
    <t>5000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</si>
  <si>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</si>
  <si>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</si>
  <si>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</si>
  <si>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</si>
  <si>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</si>
  <si>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Житлово-комунальне господарство</t>
  </si>
  <si>
    <t>6000</t>
  </si>
  <si>
    <t>Експлуатація та технічне обслуговування житлового фонду</t>
  </si>
  <si>
    <t>0610</t>
  </si>
  <si>
    <t>6011</t>
  </si>
  <si>
    <t>Забезпечення збору та вивезення сміття і відходів</t>
  </si>
  <si>
    <t>0620</t>
  </si>
  <si>
    <t>6014</t>
  </si>
  <si>
    <t>Забезпечення надійної та безперебійної експлуатації ліфтів</t>
  </si>
  <si>
    <t>6015</t>
  </si>
  <si>
    <t>Інша діяльність, пов'язана з експлуатацією об'єктів житлово-комунального господарства</t>
  </si>
  <si>
    <t>6017</t>
  </si>
  <si>
    <t>Організація благоустрою населених пунктів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</si>
  <si>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</si>
  <si>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</si>
  <si>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Економічна діяльність</t>
  </si>
  <si>
    <t>7000</t>
  </si>
  <si>
    <t>Здійснення  заходів із землеустрою</t>
  </si>
  <si>
    <t>0421</t>
  </si>
  <si>
    <t>7130</t>
  </si>
  <si>
    <t>Будівництво освітніх установ та закладів</t>
  </si>
  <si>
    <t>0443</t>
  </si>
  <si>
    <t>7321</t>
  </si>
  <si>
    <t>Будівництво медичних установ та закладів</t>
  </si>
  <si>
    <t>7322</t>
  </si>
  <si>
    <t>Будівництво установ та закладів культури</t>
  </si>
  <si>
    <t>7324</t>
  </si>
  <si>
    <t>Будівництво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</si>
  <si>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</si>
  <si>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</si>
  <si>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</si>
  <si>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Реалізація інших заходів щодо соціально-економічного розвитку територій</t>
  </si>
  <si>
    <t>0490</t>
  </si>
  <si>
    <t>7370</t>
  </si>
  <si>
    <t>Інші заходи у сфері автотранспорту</t>
  </si>
  <si>
    <t>0451</t>
  </si>
  <si>
    <t>7413</t>
  </si>
  <si>
    <t>Утримання та розвиток автомобільних доріг та дорожньої інфраструктури</t>
  </si>
  <si>
    <t>7460</t>
  </si>
  <si>
    <t>Сприяння розвитку малого та середнього підприємництва</t>
  </si>
  <si>
    <t>0411</t>
  </si>
  <si>
    <t>7610</t>
  </si>
  <si>
    <t>Проведення експертної  грошової  оцінки  земельної ділянки чи права на неї</t>
  </si>
  <si>
    <t>7650</t>
  </si>
  <si>
    <t>Внески до статутного капіталу суб'єктів господарювання</t>
  </si>
  <si>
    <t>7670</t>
  </si>
  <si>
    <t>Членські внески до асоціацій органів місцевого самоврядування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</si>
  <si>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</si>
  <si>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</si>
  <si>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</si>
  <si>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Інші заходи, пов'язані з економічною діяльністю</t>
  </si>
  <si>
    <t>7693</t>
  </si>
  <si>
    <t>Інша діяльність</t>
  </si>
  <si>
    <t>8000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</si>
  <si>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</si>
  <si>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</si>
  <si>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</si>
  <si>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Природоохоронні заходи за рахунок цільових фондів</t>
  </si>
  <si>
    <t>0540</t>
  </si>
  <si>
    <t>8340</t>
  </si>
  <si>
    <t>Обслуговування місцевого боргу</t>
  </si>
  <si>
    <t>0170</t>
  </si>
  <si>
    <t>8600</t>
  </si>
  <si>
    <t>Резервний фонд місцевого бюджету</t>
  </si>
  <si>
    <t>8710</t>
  </si>
  <si>
    <t>Реверсна дотація</t>
  </si>
  <si>
    <t>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</si>
  <si>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</si>
  <si>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</si>
  <si>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</si>
  <si>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</si>
  <si>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</si>
  <si>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</si>
  <si>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</si>
  <si>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900203</t>
  </si>
  <si>
    <t>ІІІ. Кредитування</t>
  </si>
  <si>
    <t>Кредитування</t>
  </si>
  <si>
    <t>8800</t>
  </si>
  <si>
    <t>Довгострокові кредити громадянам на будівництво/реконструкцію/ придбання житла та їх повернення</t>
  </si>
  <si>
    <t>8840</t>
  </si>
  <si>
    <t>Надання довгострокових кредитів громадянам на будівництво/реконструкцію/придбання житла</t>
  </si>
  <si>
    <t>8841</t>
  </si>
  <si>
    <t>Повернення довгострокових кредитів, наданих громадянам на будівництво/реконструкцію/придбання житла</t>
  </si>
  <si>
    <t>8842</t>
  </si>
  <si>
    <t>затверджено на 01.10.2021</t>
  </si>
  <si>
    <t>відхилення"+", "-"</t>
  </si>
  <si>
    <t>затверджено розписом на звітний рік з урахуванням внесених змін змін</t>
  </si>
  <si>
    <t>виконано станом на 01.10.2021</t>
  </si>
  <si>
    <t>№п/п</t>
  </si>
  <si>
    <t>КПКВК МБ</t>
  </si>
  <si>
    <t>3.</t>
  </si>
  <si>
    <t>4.</t>
  </si>
  <si>
    <t>5.</t>
  </si>
  <si>
    <t>1.</t>
  </si>
  <si>
    <t>2.</t>
  </si>
  <si>
    <t>6.</t>
  </si>
  <si>
    <t>7.</t>
  </si>
  <si>
    <t>8.</t>
  </si>
  <si>
    <t>9.</t>
  </si>
  <si>
    <t>10.</t>
  </si>
  <si>
    <t>11.</t>
  </si>
  <si>
    <t>12.</t>
  </si>
  <si>
    <t>0111</t>
  </si>
  <si>
    <t>0732</t>
  </si>
  <si>
    <t>0726</t>
  </si>
  <si>
    <t>0763</t>
  </si>
  <si>
    <t>0910</t>
  </si>
  <si>
    <t>КФКВКБ</t>
  </si>
  <si>
    <t>0828</t>
  </si>
  <si>
    <t>0456</t>
  </si>
  <si>
    <t>виконання у %</t>
  </si>
  <si>
    <t>Аналіз виконання бюджету Нетішинської міської територіальної громади по видатках та кредитуванню станом на 01.10.2021 року</t>
  </si>
  <si>
    <t>Надія ПАНАСЮК</t>
  </si>
  <si>
    <t>Заступник начальника - начальник бюджетного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</si>
</sst>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\-#,##0"/>
    <numFmt numFmtId="165" formatCode="#,##0.00;\-#,##0.00"/>
    <numFmt numFmtId="166" formatCode="#,##0.00_ ;\-#,##0.00\ "/>
    <numFmt numFmtId="167" formatCode="#,##0.0;\-#,##0.0"/>
  </numFmts>
  <fonts count="17" x14ac:knownFonts="1">
    <font>
      <sz val="8"/>
      <color rgb="FF000000"/>
      <name val="Tahoma"/>
    </font>
    <font>
      <b/>
      <sz val="5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4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5"/>
      <color rgb="FF000000"/>
      <name val="Tahoma"/>
      <family val="2"/>
      <charset val="204"/>
    </font>
    <font>
      <b/>
      <sz val="8"/>
      <color rgb="FF000000"/>
      <name val="Times New Roman"/>
      <family val="1"/>
      <charset val="204"/>
    </font>
    <font>
      <b/>
      <sz val="5"/>
      <color rgb="FF000000"/>
      <name val="Arial"/>
      <family val="2"/>
      <charset val="204"/>
    </font>
    <font>
      <b/>
      <sz val="5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6"/>
      <color rgb="FFD3D3D3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b/>
      <sz val="8"/>
      <color rgb="FF00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D3D3D3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 applyAlignment="1">
      <alignment horizontal="left" vertical="top" wrapText="1"/>
    </xf>
    <xf numFmtId="165" fontId="3" fillId="13" borderId="8" xfId="0" applyNumberFormat="1" applyFont="1" applyFill="1" applyBorder="1" applyAlignment="1">
      <alignment horizontal="right" vertical="center" wrapText="1"/>
    </xf>
    <xf numFmtId="165" fontId="3" fillId="13" borderId="16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165" fontId="1" fillId="13" borderId="8" xfId="0" applyNumberFormat="1" applyFont="1" applyFill="1" applyBorder="1" applyAlignment="1">
      <alignment horizontal="right" vertical="center" wrapText="1"/>
    </xf>
    <xf numFmtId="165" fontId="1" fillId="13" borderId="16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wrapText="1"/>
    </xf>
    <xf numFmtId="167" fontId="3" fillId="13" borderId="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 wrapText="1"/>
    </xf>
    <xf numFmtId="164" fontId="1" fillId="9" borderId="4" xfId="0" applyNumberFormat="1" applyFont="1" applyFill="1" applyBorder="1" applyAlignment="1">
      <alignment horizontal="center" vertical="center" wrapText="1"/>
    </xf>
    <xf numFmtId="164" fontId="1" fillId="9" borderId="10" xfId="0" applyNumberFormat="1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164" fontId="1" fillId="9" borderId="2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165" fontId="1" fillId="10" borderId="5" xfId="0" applyNumberFormat="1" applyFont="1" applyFill="1" applyBorder="1" applyAlignment="1">
      <alignment horizontal="right" vertical="center" wrapText="1"/>
    </xf>
    <xf numFmtId="165" fontId="1" fillId="11" borderId="6" xfId="0" applyNumberFormat="1" applyFont="1" applyFill="1" applyBorder="1" applyAlignment="1">
      <alignment horizontal="right" vertical="center" wrapText="1"/>
    </xf>
    <xf numFmtId="165" fontId="1" fillId="11" borderId="10" xfId="0" applyNumberFormat="1" applyFont="1" applyFill="1" applyBorder="1" applyAlignment="1">
      <alignment horizontal="right" vertical="center" wrapText="1"/>
    </xf>
    <xf numFmtId="165" fontId="7" fillId="12" borderId="7" xfId="0" applyNumberFormat="1" applyFont="1" applyFill="1" applyBorder="1" applyAlignment="1">
      <alignment horizontal="right" vertical="center" wrapText="1"/>
    </xf>
    <xf numFmtId="165" fontId="7" fillId="12" borderId="10" xfId="0" applyNumberFormat="1" applyFont="1" applyFill="1" applyBorder="1" applyAlignment="1">
      <alignment horizontal="right" vertical="center" wrapText="1"/>
    </xf>
    <xf numFmtId="165" fontId="7" fillId="12" borderId="18" xfId="0" applyNumberFormat="1" applyFont="1" applyFill="1" applyBorder="1" applyAlignment="1">
      <alignment horizontal="right" vertical="center" wrapText="1"/>
    </xf>
    <xf numFmtId="3" fontId="1" fillId="8" borderId="3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8" fillId="0" borderId="19" xfId="0" quotePrefix="1" applyNumberFormat="1" applyFont="1" applyBorder="1" applyAlignment="1">
      <alignment horizontal="center" vertical="center" wrapText="1"/>
    </xf>
    <xf numFmtId="165" fontId="3" fillId="13" borderId="10" xfId="0" applyNumberFormat="1" applyFont="1" applyFill="1" applyBorder="1" applyAlignment="1">
      <alignment horizontal="right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top" wrapText="1"/>
    </xf>
    <xf numFmtId="0" fontId="9" fillId="14" borderId="9" xfId="0" applyFont="1" applyFill="1" applyBorder="1" applyAlignment="1">
      <alignment horizontal="center" vertical="center" wrapText="1"/>
    </xf>
    <xf numFmtId="3" fontId="8" fillId="0" borderId="19" xfId="0" quotePrefix="1" applyNumberFormat="1" applyFont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top" wrapText="1"/>
    </xf>
    <xf numFmtId="49" fontId="6" fillId="2" borderId="19" xfId="0" applyNumberFormat="1" applyFont="1" applyFill="1" applyBorder="1" applyAlignment="1">
      <alignment horizontal="center" vertical="center" wrapText="1"/>
    </xf>
    <xf numFmtId="166" fontId="1" fillId="10" borderId="5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3" fontId="6" fillId="2" borderId="0" xfId="0" applyNumberFormat="1" applyFont="1" applyFill="1" applyAlignment="1">
      <alignment horizontal="center" vertical="top" wrapText="1"/>
    </xf>
    <xf numFmtId="0" fontId="11" fillId="18" borderId="12" xfId="0" applyFont="1" applyFill="1" applyBorder="1" applyAlignment="1">
      <alignment horizontal="left" wrapText="1"/>
    </xf>
    <xf numFmtId="0" fontId="11" fillId="18" borderId="16" xfId="0" applyFont="1" applyFill="1" applyBorder="1" applyAlignment="1">
      <alignment horizontal="left" wrapText="1"/>
    </xf>
    <xf numFmtId="164" fontId="11" fillId="19" borderId="13" xfId="0" applyNumberFormat="1" applyFont="1" applyFill="1" applyBorder="1" applyAlignment="1">
      <alignment horizontal="left" wrapText="1"/>
    </xf>
    <xf numFmtId="164" fontId="11" fillId="19" borderId="16" xfId="0" applyNumberFormat="1" applyFont="1" applyFill="1" applyBorder="1" applyAlignment="1">
      <alignment horizontal="left" wrapText="1"/>
    </xf>
    <xf numFmtId="0" fontId="11" fillId="4" borderId="16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164" fontId="1" fillId="9" borderId="1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165" fontId="7" fillId="12" borderId="16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left" vertical="top" wrapText="1"/>
    </xf>
    <xf numFmtId="164" fontId="12" fillId="20" borderId="16" xfId="0" applyNumberFormat="1" applyFont="1" applyFill="1" applyBorder="1" applyAlignment="1">
      <alignment horizontal="left" wrapText="1"/>
    </xf>
    <xf numFmtId="0" fontId="14" fillId="16" borderId="11" xfId="0" applyFont="1" applyFill="1" applyBorder="1" applyAlignment="1">
      <alignment horizontal="right" vertical="center" wrapText="1"/>
    </xf>
    <xf numFmtId="0" fontId="14" fillId="17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left" vertical="top" wrapText="1"/>
    </xf>
    <xf numFmtId="3" fontId="11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18" borderId="12" xfId="0" applyFont="1" applyFill="1" applyBorder="1" applyAlignment="1">
      <alignment horizontal="left" wrapText="1"/>
    </xf>
    <xf numFmtId="0" fontId="6" fillId="18" borderId="16" xfId="0" applyFont="1" applyFill="1" applyBorder="1" applyAlignment="1">
      <alignment horizontal="left" wrapText="1"/>
    </xf>
    <xf numFmtId="0" fontId="16" fillId="3" borderId="16" xfId="0" applyFont="1" applyFill="1" applyBorder="1" applyAlignment="1">
      <alignment horizontal="left" vertical="top" wrapText="1"/>
    </xf>
    <xf numFmtId="164" fontId="6" fillId="19" borderId="13" xfId="0" applyNumberFormat="1" applyFont="1" applyFill="1" applyBorder="1" applyAlignment="1">
      <alignment horizontal="left" wrapText="1"/>
    </xf>
    <xf numFmtId="164" fontId="6" fillId="19" borderId="16" xfId="0" applyNumberFormat="1" applyFont="1" applyFill="1" applyBorder="1" applyAlignment="1">
      <alignment horizontal="left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5" borderId="32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164" fontId="13" fillId="21" borderId="15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14" fillId="15" borderId="11" xfId="0" applyFont="1" applyFill="1" applyBorder="1" applyAlignment="1">
      <alignment horizontal="left" vertical="center" wrapText="1"/>
    </xf>
    <xf numFmtId="0" fontId="14" fillId="16" borderId="11" xfId="0" applyFont="1" applyFill="1" applyBorder="1" applyAlignment="1">
      <alignment horizontal="right" vertical="center" wrapText="1"/>
    </xf>
    <xf numFmtId="0" fontId="14" fillId="17" borderId="11" xfId="0" applyFont="1" applyFill="1" applyBorder="1" applyAlignment="1">
      <alignment horizontal="left" vertical="center" wrapText="1"/>
    </xf>
    <xf numFmtId="164" fontId="11" fillId="19" borderId="13" xfId="0" applyNumberFormat="1" applyFont="1" applyFill="1" applyBorder="1" applyAlignment="1">
      <alignment horizontal="left" wrapText="1"/>
    </xf>
    <xf numFmtId="164" fontId="12" fillId="20" borderId="14" xfId="0" applyNumberFormat="1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A90" zoomScale="172" zoomScaleNormal="172" workbookViewId="0">
      <selection activeCell="H100" sqref="H100"/>
    </sheetView>
  </sheetViews>
  <sheetFormatPr defaultRowHeight="10.5" x14ac:dyDescent="0.15"/>
  <cols>
    <col min="1" max="1" width="4.1640625" style="40" customWidth="1"/>
    <col min="2" max="2" width="4.83203125" style="3" customWidth="1"/>
    <col min="3" max="3" width="4.83203125" style="41" customWidth="1"/>
    <col min="4" max="4" width="15" style="3" customWidth="1"/>
    <col min="5" max="5" width="19.1640625" style="3" customWidth="1"/>
    <col min="6" max="6" width="10.1640625" style="3" customWidth="1"/>
    <col min="7" max="16" width="8.33203125" style="3" customWidth="1"/>
    <col min="17" max="17" width="7.1640625" style="3" customWidth="1"/>
    <col min="18" max="18" width="10.1640625" style="3" customWidth="1"/>
    <col min="19" max="19" width="7.6640625" style="3" customWidth="1"/>
    <col min="20" max="21" width="8.33203125" style="3" customWidth="1"/>
    <col min="22" max="16384" width="9.33203125" style="3"/>
  </cols>
  <sheetData>
    <row r="1" spans="1:21" s="57" customFormat="1" ht="15.75" customHeight="1" x14ac:dyDescent="0.15">
      <c r="A1" s="56"/>
      <c r="C1" s="58"/>
      <c r="D1" s="67" t="s">
        <v>211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46"/>
    </row>
    <row r="2" spans="1:21" s="57" customFormat="1" ht="12.2" customHeight="1" x14ac:dyDescent="0.15">
      <c r="A2" s="56"/>
      <c r="C2" s="5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47"/>
    </row>
    <row r="3" spans="1:21" s="48" customFormat="1" ht="13.7" customHeight="1" x14ac:dyDescent="0.15">
      <c r="A3" s="94" t="s">
        <v>188</v>
      </c>
      <c r="B3" s="97" t="s">
        <v>189</v>
      </c>
      <c r="C3" s="100" t="s">
        <v>207</v>
      </c>
      <c r="D3" s="73" t="s">
        <v>1</v>
      </c>
      <c r="E3" s="74"/>
      <c r="F3" s="71" t="s">
        <v>2</v>
      </c>
      <c r="G3" s="72"/>
      <c r="H3" s="72"/>
      <c r="I3" s="72"/>
      <c r="J3" s="70"/>
      <c r="K3" s="71" t="s">
        <v>3</v>
      </c>
      <c r="L3" s="72"/>
      <c r="M3" s="72"/>
      <c r="N3" s="72"/>
      <c r="O3" s="70"/>
      <c r="P3" s="71" t="s">
        <v>4</v>
      </c>
      <c r="Q3" s="72"/>
      <c r="R3" s="72"/>
      <c r="S3" s="72"/>
      <c r="T3" s="70"/>
      <c r="U3" s="8"/>
    </row>
    <row r="4" spans="1:21" s="48" customFormat="1" ht="27.4" customHeight="1" x14ac:dyDescent="0.15">
      <c r="A4" s="95"/>
      <c r="B4" s="98"/>
      <c r="C4" s="101"/>
      <c r="D4" s="75"/>
      <c r="E4" s="76"/>
      <c r="F4" s="79" t="s">
        <v>186</v>
      </c>
      <c r="G4" s="79" t="s">
        <v>184</v>
      </c>
      <c r="H4" s="79" t="s">
        <v>187</v>
      </c>
      <c r="I4" s="79" t="s">
        <v>185</v>
      </c>
      <c r="J4" s="79" t="s">
        <v>210</v>
      </c>
      <c r="K4" s="79" t="s">
        <v>186</v>
      </c>
      <c r="L4" s="79" t="s">
        <v>184</v>
      </c>
      <c r="M4" s="79" t="s">
        <v>187</v>
      </c>
      <c r="N4" s="79" t="s">
        <v>185</v>
      </c>
      <c r="O4" s="79" t="s">
        <v>210</v>
      </c>
      <c r="P4" s="79" t="s">
        <v>186</v>
      </c>
      <c r="Q4" s="79" t="s">
        <v>184</v>
      </c>
      <c r="R4" s="79" t="s">
        <v>187</v>
      </c>
      <c r="S4" s="79" t="s">
        <v>185</v>
      </c>
      <c r="T4" s="79" t="s">
        <v>210</v>
      </c>
      <c r="U4" s="9"/>
    </row>
    <row r="5" spans="1:21" s="48" customFormat="1" ht="48" customHeight="1" x14ac:dyDescent="0.15">
      <c r="A5" s="96"/>
      <c r="B5" s="99"/>
      <c r="C5" s="102"/>
      <c r="D5" s="77"/>
      <c r="E5" s="78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80"/>
      <c r="U5" s="9"/>
    </row>
    <row r="6" spans="1:21" s="50" customFormat="1" ht="13.7" customHeight="1" x14ac:dyDescent="0.15">
      <c r="A6" s="10">
        <v>1</v>
      </c>
      <c r="B6" s="13">
        <v>2</v>
      </c>
      <c r="C6" s="14">
        <v>3</v>
      </c>
      <c r="D6" s="65">
        <v>4</v>
      </c>
      <c r="E6" s="66"/>
      <c r="F6" s="15">
        <v>5</v>
      </c>
      <c r="G6" s="15">
        <v>6</v>
      </c>
      <c r="H6" s="15">
        <v>7</v>
      </c>
      <c r="I6" s="16">
        <v>8</v>
      </c>
      <c r="J6" s="16">
        <v>9</v>
      </c>
      <c r="K6" s="15">
        <v>10</v>
      </c>
      <c r="L6" s="15">
        <v>11</v>
      </c>
      <c r="M6" s="15">
        <v>12</v>
      </c>
      <c r="N6" s="16">
        <v>13</v>
      </c>
      <c r="O6" s="16">
        <v>14</v>
      </c>
      <c r="P6" s="15">
        <v>15</v>
      </c>
      <c r="Q6" s="4">
        <v>16</v>
      </c>
      <c r="R6" s="17">
        <v>17</v>
      </c>
      <c r="S6" s="18">
        <v>18</v>
      </c>
      <c r="T6" s="19">
        <v>19</v>
      </c>
      <c r="U6" s="49"/>
    </row>
    <row r="7" spans="1:21" ht="9.4" customHeight="1" x14ac:dyDescent="0.15">
      <c r="A7" s="10"/>
      <c r="B7" s="20"/>
      <c r="C7" s="14"/>
      <c r="D7" s="69" t="s">
        <v>7</v>
      </c>
      <c r="E7" s="70"/>
      <c r="F7" s="21" t="s">
        <v>0</v>
      </c>
      <c r="G7" s="21" t="s">
        <v>0</v>
      </c>
      <c r="H7" s="22" t="s">
        <v>0</v>
      </c>
      <c r="I7" s="23"/>
      <c r="J7" s="23"/>
      <c r="K7" s="22" t="s">
        <v>0</v>
      </c>
      <c r="L7" s="22" t="s">
        <v>0</v>
      </c>
      <c r="M7" s="22" t="s">
        <v>0</v>
      </c>
      <c r="N7" s="23"/>
      <c r="O7" s="23"/>
      <c r="P7" s="24" t="s">
        <v>0</v>
      </c>
      <c r="Q7" s="25"/>
      <c r="R7" s="25"/>
      <c r="S7" s="26"/>
      <c r="T7" s="24" t="s">
        <v>0</v>
      </c>
      <c r="U7" s="51"/>
    </row>
    <row r="8" spans="1:21" ht="9.4" customHeight="1" x14ac:dyDescent="0.15">
      <c r="A8" s="10" t="s">
        <v>193</v>
      </c>
      <c r="B8" s="4" t="s">
        <v>9</v>
      </c>
      <c r="C8" s="27" t="s">
        <v>202</v>
      </c>
      <c r="D8" s="69" t="s">
        <v>8</v>
      </c>
      <c r="E8" s="70"/>
      <c r="F8" s="1">
        <v>65338018</v>
      </c>
      <c r="G8" s="1">
        <f>26972639+21801360+835550</f>
        <v>49609549</v>
      </c>
      <c r="H8" s="1">
        <v>46917050.259999998</v>
      </c>
      <c r="I8" s="1">
        <f>SUM(H8-G8)</f>
        <v>-2692498.7400000021</v>
      </c>
      <c r="J8" s="12">
        <f>SUM(H8/G8)*100</f>
        <v>94.572620001040519</v>
      </c>
      <c r="K8" s="1">
        <v>922196</v>
      </c>
      <c r="L8" s="1">
        <v>912296</v>
      </c>
      <c r="M8" s="1">
        <v>398064.12</v>
      </c>
      <c r="N8" s="1">
        <f>SUM(M8-L8)</f>
        <v>-514231.88</v>
      </c>
      <c r="O8" s="12">
        <f>SUM(M8/L8)*100</f>
        <v>43.633219919850575</v>
      </c>
      <c r="P8" s="1">
        <f t="shared" ref="P8:P39" si="0">F8+K8</f>
        <v>66260214</v>
      </c>
      <c r="Q8" s="1">
        <f t="shared" ref="Q8:Q39" si="1">SUM(G8+L8)</f>
        <v>50521845</v>
      </c>
      <c r="R8" s="1">
        <v>47315114.380000003</v>
      </c>
      <c r="S8" s="1">
        <f>SUM(R8-Q8)</f>
        <v>-3206730.6199999973</v>
      </c>
      <c r="T8" s="12">
        <f>SUM(R8/Q8)-100</f>
        <v>-99.06347215981522</v>
      </c>
      <c r="U8" s="2"/>
    </row>
    <row r="9" spans="1:21" ht="9.4" customHeight="1" x14ac:dyDescent="0.15">
      <c r="A9" s="10" t="s">
        <v>194</v>
      </c>
      <c r="B9" s="4" t="s">
        <v>13</v>
      </c>
      <c r="C9" s="14"/>
      <c r="D9" s="69" t="s">
        <v>12</v>
      </c>
      <c r="E9" s="70"/>
      <c r="F9" s="1">
        <v>226350531.75999999</v>
      </c>
      <c r="G9" s="1">
        <f>SUM(G10:G21)</f>
        <v>169895262.75999999</v>
      </c>
      <c r="H9" s="1">
        <v>163890068.38</v>
      </c>
      <c r="I9" s="1">
        <f t="shared" ref="I9:I72" si="2">SUM(H9-G9)</f>
        <v>-6005194.3799999952</v>
      </c>
      <c r="J9" s="12">
        <f t="shared" ref="J9:J72" si="3">SUM(H9/G9)*100</f>
        <v>96.465355017883496</v>
      </c>
      <c r="K9" s="1">
        <f>SUM(K10:K21)</f>
        <v>23779173</v>
      </c>
      <c r="L9" s="1">
        <f>SUM(L10:L21)</f>
        <v>22517182</v>
      </c>
      <c r="M9" s="1">
        <v>7848384.75</v>
      </c>
      <c r="N9" s="1">
        <f t="shared" ref="N9:N72" si="4">SUM(M9-L9)</f>
        <v>-14668797.25</v>
      </c>
      <c r="O9" s="12">
        <f t="shared" ref="O9:O71" si="5">SUM(M9/L9)*100</f>
        <v>34.855093101792221</v>
      </c>
      <c r="P9" s="1">
        <f t="shared" si="0"/>
        <v>250129704.75999999</v>
      </c>
      <c r="Q9" s="1">
        <f t="shared" si="1"/>
        <v>192412444.75999999</v>
      </c>
      <c r="R9" s="1">
        <v>171738453.13</v>
      </c>
      <c r="S9" s="1">
        <f t="shared" ref="S9:S72" si="6">SUM(R9-Q9)</f>
        <v>-20673991.629999995</v>
      </c>
      <c r="T9" s="12">
        <f t="shared" ref="T9:T72" si="7">SUM(R9/Q9)-100</f>
        <v>-99.107446229144827</v>
      </c>
      <c r="U9" s="2"/>
    </row>
    <row r="10" spans="1:21" ht="9.4" customHeight="1" x14ac:dyDescent="0.15">
      <c r="A10" s="10"/>
      <c r="B10" s="28">
        <v>1010</v>
      </c>
      <c r="C10" s="29" t="s">
        <v>206</v>
      </c>
      <c r="D10" s="65" t="s">
        <v>14</v>
      </c>
      <c r="E10" s="66"/>
      <c r="F10" s="30">
        <v>78072011</v>
      </c>
      <c r="G10" s="30">
        <v>59265860</v>
      </c>
      <c r="H10" s="30">
        <v>57717005.439999998</v>
      </c>
      <c r="I10" s="1">
        <f t="shared" si="2"/>
        <v>-1548854.5600000024</v>
      </c>
      <c r="J10" s="12">
        <f t="shared" si="3"/>
        <v>97.386599030200514</v>
      </c>
      <c r="K10" s="30">
        <v>6032038</v>
      </c>
      <c r="L10" s="30">
        <v>6032038</v>
      </c>
      <c r="M10" s="30">
        <v>3104107.16</v>
      </c>
      <c r="N10" s="1">
        <f t="shared" si="4"/>
        <v>-2927930.84</v>
      </c>
      <c r="O10" s="12">
        <f t="shared" si="5"/>
        <v>51.460338280362294</v>
      </c>
      <c r="P10" s="1">
        <f t="shared" si="0"/>
        <v>84104049</v>
      </c>
      <c r="Q10" s="1">
        <f t="shared" si="1"/>
        <v>65297898</v>
      </c>
      <c r="R10" s="30">
        <v>60821112.600000001</v>
      </c>
      <c r="S10" s="1">
        <f t="shared" si="6"/>
        <v>-4476785.3999999985</v>
      </c>
      <c r="T10" s="12">
        <f t="shared" si="7"/>
        <v>-99.068559410595427</v>
      </c>
      <c r="U10" s="2"/>
    </row>
    <row r="11" spans="1:21" ht="16.350000000000001" customHeight="1" x14ac:dyDescent="0.15">
      <c r="A11" s="10"/>
      <c r="B11" s="4" t="s">
        <v>16</v>
      </c>
      <c r="C11" s="29" t="s">
        <v>17</v>
      </c>
      <c r="D11" s="82" t="s">
        <v>15</v>
      </c>
      <c r="E11" s="83"/>
      <c r="F11" s="1">
        <v>32079189</v>
      </c>
      <c r="G11" s="1">
        <v>23888824</v>
      </c>
      <c r="H11" s="1">
        <v>22280797.02</v>
      </c>
      <c r="I11" s="1">
        <f t="shared" si="2"/>
        <v>-1608026.9800000004</v>
      </c>
      <c r="J11" s="12">
        <f t="shared" si="3"/>
        <v>93.268705985694396</v>
      </c>
      <c r="K11" s="1">
        <v>5070114</v>
      </c>
      <c r="L11" s="1">
        <v>5070114</v>
      </c>
      <c r="M11" s="1">
        <v>3971521.33</v>
      </c>
      <c r="N11" s="1">
        <f t="shared" si="4"/>
        <v>-1098592.67</v>
      </c>
      <c r="O11" s="12">
        <f t="shared" si="5"/>
        <v>78.33199273231331</v>
      </c>
      <c r="P11" s="1">
        <f t="shared" si="0"/>
        <v>37149303</v>
      </c>
      <c r="Q11" s="1">
        <f t="shared" si="1"/>
        <v>28958938</v>
      </c>
      <c r="R11" s="1">
        <v>26252318.350000001</v>
      </c>
      <c r="S11" s="1">
        <f t="shared" si="6"/>
        <v>-2706619.6499999985</v>
      </c>
      <c r="T11" s="12">
        <f t="shared" si="7"/>
        <v>-99.093464050718993</v>
      </c>
      <c r="U11" s="2"/>
    </row>
    <row r="12" spans="1:21" ht="16.350000000000001" customHeight="1" x14ac:dyDescent="0.15">
      <c r="A12" s="10"/>
      <c r="B12" s="4" t="s">
        <v>19</v>
      </c>
      <c r="C12" s="29" t="s">
        <v>17</v>
      </c>
      <c r="D12" s="82" t="s">
        <v>18</v>
      </c>
      <c r="E12" s="83"/>
      <c r="F12" s="1">
        <v>86049100</v>
      </c>
      <c r="G12" s="1">
        <v>63310200</v>
      </c>
      <c r="H12" s="1">
        <v>62164970.229999997</v>
      </c>
      <c r="I12" s="1">
        <f t="shared" si="2"/>
        <v>-1145229.7700000033</v>
      </c>
      <c r="J12" s="12">
        <f t="shared" si="3"/>
        <v>98.19108173722401</v>
      </c>
      <c r="K12" s="1">
        <v>0</v>
      </c>
      <c r="L12" s="1">
        <v>0</v>
      </c>
      <c r="M12" s="1">
        <v>0</v>
      </c>
      <c r="N12" s="1">
        <f t="shared" si="4"/>
        <v>0</v>
      </c>
      <c r="O12" s="12"/>
      <c r="P12" s="1">
        <f t="shared" si="0"/>
        <v>86049100</v>
      </c>
      <c r="Q12" s="1">
        <f t="shared" si="1"/>
        <v>63310200</v>
      </c>
      <c r="R12" s="1">
        <v>62164970.229999997</v>
      </c>
      <c r="S12" s="1">
        <f t="shared" si="6"/>
        <v>-1145229.7700000033</v>
      </c>
      <c r="T12" s="12">
        <f t="shared" si="7"/>
        <v>-99.018089182627762</v>
      </c>
      <c r="U12" s="2"/>
    </row>
    <row r="13" spans="1:21" ht="13.9" customHeight="1" x14ac:dyDescent="0.15">
      <c r="A13" s="10"/>
      <c r="B13" s="4" t="s">
        <v>22</v>
      </c>
      <c r="C13" s="29" t="s">
        <v>21</v>
      </c>
      <c r="D13" s="65" t="s">
        <v>20</v>
      </c>
      <c r="E13" s="66"/>
      <c r="F13" s="30">
        <v>9732025</v>
      </c>
      <c r="G13" s="30">
        <v>7651443</v>
      </c>
      <c r="H13" s="30">
        <v>7014276.5199999996</v>
      </c>
      <c r="I13" s="1">
        <f t="shared" si="2"/>
        <v>-637166.48000000045</v>
      </c>
      <c r="J13" s="12">
        <f t="shared" si="3"/>
        <v>91.672597181995599</v>
      </c>
      <c r="K13" s="30">
        <v>10408725</v>
      </c>
      <c r="L13" s="30">
        <v>9342359</v>
      </c>
      <c r="M13" s="30">
        <v>54163</v>
      </c>
      <c r="N13" s="1">
        <f t="shared" si="4"/>
        <v>-9288196</v>
      </c>
      <c r="O13" s="12">
        <f t="shared" si="5"/>
        <v>0.57975721121399859</v>
      </c>
      <c r="P13" s="1">
        <f t="shared" si="0"/>
        <v>20140750</v>
      </c>
      <c r="Q13" s="1">
        <f t="shared" si="1"/>
        <v>16993802</v>
      </c>
      <c r="R13" s="30">
        <v>7068439.5199999996</v>
      </c>
      <c r="S13" s="1">
        <f t="shared" si="6"/>
        <v>-9925362.4800000004</v>
      </c>
      <c r="T13" s="12">
        <f t="shared" si="7"/>
        <v>-99.584057792364533</v>
      </c>
      <c r="U13" s="2"/>
    </row>
    <row r="14" spans="1:21" ht="14.25" customHeight="1" x14ac:dyDescent="0.15">
      <c r="A14" s="10"/>
      <c r="B14" s="4" t="s">
        <v>24</v>
      </c>
      <c r="C14" s="29" t="s">
        <v>21</v>
      </c>
      <c r="D14" s="65" t="s">
        <v>23</v>
      </c>
      <c r="E14" s="66"/>
      <c r="F14" s="1">
        <v>13155946</v>
      </c>
      <c r="G14" s="1">
        <v>9864175</v>
      </c>
      <c r="H14" s="1">
        <v>9477613.8699999992</v>
      </c>
      <c r="I14" s="1">
        <f t="shared" si="2"/>
        <v>-386561.13000000082</v>
      </c>
      <c r="J14" s="12">
        <f t="shared" si="3"/>
        <v>96.081161070236476</v>
      </c>
      <c r="K14" s="1">
        <v>1556266</v>
      </c>
      <c r="L14" s="1">
        <v>1556266</v>
      </c>
      <c r="M14" s="1">
        <v>560357.65</v>
      </c>
      <c r="N14" s="1">
        <f t="shared" si="4"/>
        <v>-995908.35</v>
      </c>
      <c r="O14" s="12">
        <f t="shared" si="5"/>
        <v>36.006547081283017</v>
      </c>
      <c r="P14" s="1">
        <f t="shared" si="0"/>
        <v>14712212</v>
      </c>
      <c r="Q14" s="1">
        <f t="shared" si="1"/>
        <v>11420441</v>
      </c>
      <c r="R14" s="1">
        <v>10037971.52</v>
      </c>
      <c r="S14" s="1">
        <f t="shared" si="6"/>
        <v>-1382469.4800000004</v>
      </c>
      <c r="T14" s="12">
        <f t="shared" si="7"/>
        <v>-99.12105219754649</v>
      </c>
      <c r="U14" s="2"/>
    </row>
    <row r="15" spans="1:21" x14ac:dyDescent="0.15">
      <c r="A15" s="10"/>
      <c r="B15" s="4" t="s">
        <v>26</v>
      </c>
      <c r="C15" s="29" t="s">
        <v>27</v>
      </c>
      <c r="D15" s="82" t="s">
        <v>25</v>
      </c>
      <c r="E15" s="83"/>
      <c r="F15" s="1">
        <v>3064270</v>
      </c>
      <c r="G15" s="1">
        <f>2388414+5430</f>
        <v>2393844</v>
      </c>
      <c r="H15" s="1">
        <v>2358837.19</v>
      </c>
      <c r="I15" s="1">
        <f t="shared" si="2"/>
        <v>-35006.810000000056</v>
      </c>
      <c r="J15" s="12">
        <f t="shared" si="3"/>
        <v>98.537631942599432</v>
      </c>
      <c r="K15" s="1">
        <v>0</v>
      </c>
      <c r="L15" s="1">
        <v>0</v>
      </c>
      <c r="M15" s="1">
        <v>21353.65</v>
      </c>
      <c r="N15" s="1">
        <f t="shared" si="4"/>
        <v>21353.65</v>
      </c>
      <c r="O15" s="12"/>
      <c r="P15" s="1">
        <f t="shared" si="0"/>
        <v>3064270</v>
      </c>
      <c r="Q15" s="1">
        <f t="shared" si="1"/>
        <v>2393844</v>
      </c>
      <c r="R15" s="1">
        <v>2380190.84</v>
      </c>
      <c r="S15" s="1">
        <f t="shared" si="6"/>
        <v>-13653.160000000149</v>
      </c>
      <c r="T15" s="12">
        <f t="shared" si="7"/>
        <v>-99.005703446005668</v>
      </c>
      <c r="U15" s="2"/>
    </row>
    <row r="16" spans="1:21" ht="16.350000000000001" customHeight="1" x14ac:dyDescent="0.15">
      <c r="A16" s="10"/>
      <c r="B16" s="4" t="s">
        <v>29</v>
      </c>
      <c r="C16" s="29" t="s">
        <v>27</v>
      </c>
      <c r="D16" s="82" t="s">
        <v>28</v>
      </c>
      <c r="E16" s="83"/>
      <c r="F16" s="1">
        <v>1389651.76</v>
      </c>
      <c r="G16" s="1">
        <f>136615+930090+1184.76</f>
        <v>1067889.76</v>
      </c>
      <c r="H16" s="1">
        <v>931534.63</v>
      </c>
      <c r="I16" s="1">
        <f t="shared" si="2"/>
        <v>-136355.13</v>
      </c>
      <c r="J16" s="12">
        <f t="shared" si="3"/>
        <v>87.231347737616659</v>
      </c>
      <c r="K16" s="1">
        <v>0</v>
      </c>
      <c r="L16" s="1">
        <v>0</v>
      </c>
      <c r="M16" s="1">
        <v>2380</v>
      </c>
      <c r="N16" s="1">
        <f t="shared" si="4"/>
        <v>2380</v>
      </c>
      <c r="O16" s="12"/>
      <c r="P16" s="1">
        <f t="shared" si="0"/>
        <v>1389651.76</v>
      </c>
      <c r="Q16" s="1">
        <f t="shared" si="1"/>
        <v>1067889.76</v>
      </c>
      <c r="R16" s="1">
        <v>933914.63</v>
      </c>
      <c r="S16" s="1">
        <f t="shared" si="6"/>
        <v>-133975.13</v>
      </c>
      <c r="T16" s="12">
        <f t="shared" si="7"/>
        <v>-99.125457828156343</v>
      </c>
      <c r="U16" s="2"/>
    </row>
    <row r="17" spans="1:21" ht="13.9" customHeight="1" x14ac:dyDescent="0.15">
      <c r="A17" s="10"/>
      <c r="B17" s="4" t="s">
        <v>31</v>
      </c>
      <c r="C17" s="29" t="s">
        <v>27</v>
      </c>
      <c r="D17" s="65" t="s">
        <v>30</v>
      </c>
      <c r="E17" s="66"/>
      <c r="F17" s="1">
        <v>804970</v>
      </c>
      <c r="G17" s="1">
        <v>586625</v>
      </c>
      <c r="H17" s="1">
        <v>426514.18</v>
      </c>
      <c r="I17" s="1">
        <f t="shared" si="2"/>
        <v>-160110.82</v>
      </c>
      <c r="J17" s="12">
        <f t="shared" si="3"/>
        <v>72.70644449179629</v>
      </c>
      <c r="K17" s="1">
        <v>16910</v>
      </c>
      <c r="L17" s="1">
        <v>16910</v>
      </c>
      <c r="M17" s="1">
        <v>0</v>
      </c>
      <c r="N17" s="1">
        <f t="shared" si="4"/>
        <v>-16910</v>
      </c>
      <c r="O17" s="12">
        <f t="shared" si="5"/>
        <v>0</v>
      </c>
      <c r="P17" s="1">
        <f t="shared" si="0"/>
        <v>821880</v>
      </c>
      <c r="Q17" s="1">
        <f t="shared" si="1"/>
        <v>603535</v>
      </c>
      <c r="R17" s="1">
        <v>426514.18</v>
      </c>
      <c r="S17" s="1">
        <f t="shared" si="6"/>
        <v>-177020.82</v>
      </c>
      <c r="T17" s="12">
        <f t="shared" si="7"/>
        <v>-99.293306635075012</v>
      </c>
      <c r="U17" s="2"/>
    </row>
    <row r="18" spans="1:21" ht="16.5" customHeight="1" x14ac:dyDescent="0.15">
      <c r="A18" s="10"/>
      <c r="B18" s="4" t="s">
        <v>33</v>
      </c>
      <c r="C18" s="29" t="s">
        <v>27</v>
      </c>
      <c r="D18" s="82" t="s">
        <v>32</v>
      </c>
      <c r="E18" s="83"/>
      <c r="F18" s="1">
        <v>0</v>
      </c>
      <c r="G18" s="1">
        <v>0</v>
      </c>
      <c r="H18" s="1">
        <v>0</v>
      </c>
      <c r="I18" s="1">
        <f t="shared" si="2"/>
        <v>0</v>
      </c>
      <c r="J18" s="12"/>
      <c r="K18" s="1">
        <v>63410</v>
      </c>
      <c r="L18" s="1">
        <v>63410</v>
      </c>
      <c r="M18" s="1">
        <v>0</v>
      </c>
      <c r="N18" s="1">
        <f t="shared" si="4"/>
        <v>-63410</v>
      </c>
      <c r="O18" s="12">
        <f t="shared" si="5"/>
        <v>0</v>
      </c>
      <c r="P18" s="1">
        <f t="shared" si="0"/>
        <v>63410</v>
      </c>
      <c r="Q18" s="1">
        <f t="shared" si="1"/>
        <v>63410</v>
      </c>
      <c r="R18" s="1" t="s">
        <v>0</v>
      </c>
      <c r="S18" s="1" t="e">
        <f t="shared" si="6"/>
        <v>#VALUE!</v>
      </c>
      <c r="T18" s="12" t="e">
        <f t="shared" si="7"/>
        <v>#VALUE!</v>
      </c>
      <c r="U18" s="2"/>
    </row>
    <row r="19" spans="1:21" ht="24.75" customHeight="1" x14ac:dyDescent="0.15">
      <c r="A19" s="10"/>
      <c r="B19" s="4" t="s">
        <v>35</v>
      </c>
      <c r="C19" s="29" t="s">
        <v>27</v>
      </c>
      <c r="D19" s="82" t="s">
        <v>34</v>
      </c>
      <c r="E19" s="83"/>
      <c r="F19" s="1">
        <v>1330111</v>
      </c>
      <c r="G19" s="1">
        <f>657017+673094</f>
        <v>1330111</v>
      </c>
      <c r="H19" s="1">
        <v>1231586.8999999999</v>
      </c>
      <c r="I19" s="1">
        <f t="shared" si="2"/>
        <v>-98524.100000000093</v>
      </c>
      <c r="J19" s="12">
        <f t="shared" si="3"/>
        <v>92.592791127958492</v>
      </c>
      <c r="K19" s="1">
        <f>188551+124507</f>
        <v>313058</v>
      </c>
      <c r="L19" s="1">
        <f>188551+124507</f>
        <v>313058</v>
      </c>
      <c r="M19" s="1">
        <v>94013</v>
      </c>
      <c r="N19" s="1">
        <f t="shared" si="4"/>
        <v>-219045</v>
      </c>
      <c r="O19" s="12">
        <f t="shared" si="5"/>
        <v>30.030537472289481</v>
      </c>
      <c r="P19" s="1">
        <f t="shared" si="0"/>
        <v>1643169</v>
      </c>
      <c r="Q19" s="1">
        <f t="shared" si="1"/>
        <v>1643169</v>
      </c>
      <c r="R19" s="1">
        <v>1325599.8999999999</v>
      </c>
      <c r="S19" s="1">
        <f t="shared" si="6"/>
        <v>-317569.10000000009</v>
      </c>
      <c r="T19" s="12">
        <f t="shared" si="7"/>
        <v>-99.193266243460045</v>
      </c>
      <c r="U19" s="2"/>
    </row>
    <row r="20" spans="1:21" ht="27.75" customHeight="1" x14ac:dyDescent="0.15">
      <c r="A20" s="10"/>
      <c r="B20" s="4" t="s">
        <v>37</v>
      </c>
      <c r="C20" s="31" t="s">
        <v>27</v>
      </c>
      <c r="D20" s="65" t="s">
        <v>36</v>
      </c>
      <c r="E20" s="66"/>
      <c r="F20" s="1">
        <v>551966</v>
      </c>
      <c r="G20" s="1">
        <v>414999</v>
      </c>
      <c r="H20" s="1">
        <v>251499.92</v>
      </c>
      <c r="I20" s="1">
        <f t="shared" si="2"/>
        <v>-163499.07999999999</v>
      </c>
      <c r="J20" s="12">
        <f t="shared" si="3"/>
        <v>60.602536391653963</v>
      </c>
      <c r="K20" s="1">
        <v>271378</v>
      </c>
      <c r="L20" s="1">
        <v>75753</v>
      </c>
      <c r="M20" s="1">
        <v>22546.959999999999</v>
      </c>
      <c r="N20" s="1">
        <f t="shared" si="4"/>
        <v>-53206.04</v>
      </c>
      <c r="O20" s="12">
        <f t="shared" si="5"/>
        <v>29.763784932609926</v>
      </c>
      <c r="P20" s="1">
        <f t="shared" si="0"/>
        <v>823344</v>
      </c>
      <c r="Q20" s="1">
        <f t="shared" si="1"/>
        <v>490752</v>
      </c>
      <c r="R20" s="1">
        <v>274046.88</v>
      </c>
      <c r="S20" s="1">
        <f t="shared" si="6"/>
        <v>-216705.12</v>
      </c>
      <c r="T20" s="12">
        <f t="shared" si="7"/>
        <v>-99.441577660406892</v>
      </c>
      <c r="U20" s="2"/>
    </row>
    <row r="21" spans="1:21" x14ac:dyDescent="0.15">
      <c r="A21" s="10"/>
      <c r="B21" s="4" t="s">
        <v>39</v>
      </c>
      <c r="C21" s="32" t="s">
        <v>27</v>
      </c>
      <c r="D21" s="65" t="s">
        <v>38</v>
      </c>
      <c r="E21" s="66"/>
      <c r="F21" s="1">
        <v>121292</v>
      </c>
      <c r="G21" s="1">
        <v>121292</v>
      </c>
      <c r="H21" s="1">
        <v>35432.480000000003</v>
      </c>
      <c r="I21" s="1">
        <f t="shared" si="2"/>
        <v>-85859.51999999999</v>
      </c>
      <c r="J21" s="12">
        <f t="shared" si="3"/>
        <v>29.21254493288923</v>
      </c>
      <c r="K21" s="1">
        <v>47274</v>
      </c>
      <c r="L21" s="1">
        <v>47274</v>
      </c>
      <c r="M21" s="1">
        <v>17942</v>
      </c>
      <c r="N21" s="1">
        <f t="shared" si="4"/>
        <v>-29332</v>
      </c>
      <c r="O21" s="12">
        <f t="shared" si="5"/>
        <v>37.953208952066674</v>
      </c>
      <c r="P21" s="1">
        <f t="shared" si="0"/>
        <v>168566</v>
      </c>
      <c r="Q21" s="1">
        <f t="shared" si="1"/>
        <v>168566</v>
      </c>
      <c r="R21" s="1">
        <v>53374.48</v>
      </c>
      <c r="S21" s="1">
        <f t="shared" si="6"/>
        <v>-115191.51999999999</v>
      </c>
      <c r="T21" s="12">
        <f t="shared" si="7"/>
        <v>-99.683361531981532</v>
      </c>
      <c r="U21" s="2"/>
    </row>
    <row r="22" spans="1:21" ht="9.4" customHeight="1" x14ac:dyDescent="0.15">
      <c r="A22" s="10" t="s">
        <v>190</v>
      </c>
      <c r="B22" s="4" t="s">
        <v>41</v>
      </c>
      <c r="C22" s="32"/>
      <c r="D22" s="69" t="s">
        <v>40</v>
      </c>
      <c r="E22" s="70"/>
      <c r="F22" s="1">
        <v>29497491</v>
      </c>
      <c r="G22" s="1">
        <f>SUM(G23:G25)</f>
        <v>23675987</v>
      </c>
      <c r="H22" s="1">
        <v>20385880.969999999</v>
      </c>
      <c r="I22" s="1">
        <f t="shared" si="2"/>
        <v>-3290106.0300000012</v>
      </c>
      <c r="J22" s="12">
        <f t="shared" si="3"/>
        <v>86.103616166033532</v>
      </c>
      <c r="K22" s="1">
        <v>445563</v>
      </c>
      <c r="L22" s="1">
        <v>445563</v>
      </c>
      <c r="M22" s="1">
        <v>165937</v>
      </c>
      <c r="N22" s="1">
        <f t="shared" si="4"/>
        <v>-279626</v>
      </c>
      <c r="O22" s="12">
        <f t="shared" si="5"/>
        <v>37.24209595500524</v>
      </c>
      <c r="P22" s="1">
        <f t="shared" si="0"/>
        <v>29943054</v>
      </c>
      <c r="Q22" s="1">
        <f t="shared" si="1"/>
        <v>24121550</v>
      </c>
      <c r="R22" s="1">
        <v>20551817.969999999</v>
      </c>
      <c r="S22" s="1">
        <f t="shared" si="6"/>
        <v>-3569732.0300000012</v>
      </c>
      <c r="T22" s="12">
        <f t="shared" si="7"/>
        <v>-99.147989330287643</v>
      </c>
      <c r="U22" s="2"/>
    </row>
    <row r="23" spans="1:21" ht="15" customHeight="1" x14ac:dyDescent="0.15">
      <c r="A23" s="10"/>
      <c r="B23" s="28">
        <v>2020</v>
      </c>
      <c r="C23" s="29" t="s">
        <v>203</v>
      </c>
      <c r="D23" s="65" t="s">
        <v>42</v>
      </c>
      <c r="E23" s="66"/>
      <c r="F23" s="30">
        <v>26869335</v>
      </c>
      <c r="G23" s="30">
        <v>21434446</v>
      </c>
      <c r="H23" s="30">
        <v>18171786.120000001</v>
      </c>
      <c r="I23" s="1">
        <f t="shared" si="2"/>
        <v>-3262659.879999999</v>
      </c>
      <c r="J23" s="12">
        <f t="shared" si="3"/>
        <v>84.778426836877429</v>
      </c>
      <c r="K23" s="30">
        <v>396333</v>
      </c>
      <c r="L23" s="30">
        <v>396333</v>
      </c>
      <c r="M23" s="30">
        <v>116707</v>
      </c>
      <c r="N23" s="1">
        <f t="shared" si="4"/>
        <v>-279626</v>
      </c>
      <c r="O23" s="12">
        <f t="shared" si="5"/>
        <v>29.446702646511895</v>
      </c>
      <c r="P23" s="1">
        <f t="shared" si="0"/>
        <v>27265668</v>
      </c>
      <c r="Q23" s="1">
        <f t="shared" si="1"/>
        <v>21830779</v>
      </c>
      <c r="R23" s="30">
        <v>18288493.120000001</v>
      </c>
      <c r="S23" s="1">
        <f t="shared" si="6"/>
        <v>-3542285.879999999</v>
      </c>
      <c r="T23" s="12">
        <f t="shared" si="7"/>
        <v>-99.162261084682314</v>
      </c>
      <c r="U23" s="2"/>
    </row>
    <row r="24" spans="1:21" ht="9.4" customHeight="1" x14ac:dyDescent="0.15">
      <c r="A24" s="10"/>
      <c r="B24" s="4" t="s">
        <v>44</v>
      </c>
      <c r="C24" s="29" t="s">
        <v>204</v>
      </c>
      <c r="D24" s="82" t="s">
        <v>43</v>
      </c>
      <c r="E24" s="83"/>
      <c r="F24" s="1">
        <v>1677256</v>
      </c>
      <c r="G24" s="1">
        <v>1290641</v>
      </c>
      <c r="H24" s="1">
        <v>1263194.8500000001</v>
      </c>
      <c r="I24" s="1">
        <f t="shared" si="2"/>
        <v>-27446.149999999907</v>
      </c>
      <c r="J24" s="12">
        <f t="shared" si="3"/>
        <v>97.873448154831593</v>
      </c>
      <c r="K24" s="1">
        <v>49230</v>
      </c>
      <c r="L24" s="1">
        <v>49230</v>
      </c>
      <c r="M24" s="1">
        <v>49230</v>
      </c>
      <c r="N24" s="1">
        <f t="shared" si="4"/>
        <v>0</v>
      </c>
      <c r="O24" s="12">
        <f t="shared" si="5"/>
        <v>100</v>
      </c>
      <c r="P24" s="1">
        <f t="shared" si="0"/>
        <v>1726486</v>
      </c>
      <c r="Q24" s="1">
        <f t="shared" si="1"/>
        <v>1339871</v>
      </c>
      <c r="R24" s="1">
        <v>1312424.8500000001</v>
      </c>
      <c r="S24" s="1">
        <f t="shared" si="6"/>
        <v>-27446.149999999907</v>
      </c>
      <c r="T24" s="12">
        <f t="shared" si="7"/>
        <v>-99.020484173476405</v>
      </c>
      <c r="U24" s="2"/>
    </row>
    <row r="25" spans="1:21" ht="16.350000000000001" customHeight="1" x14ac:dyDescent="0.15">
      <c r="A25" s="10"/>
      <c r="B25" s="4" t="s">
        <v>46</v>
      </c>
      <c r="C25" s="29" t="s">
        <v>205</v>
      </c>
      <c r="D25" s="82" t="s">
        <v>45</v>
      </c>
      <c r="E25" s="83"/>
      <c r="F25" s="1">
        <v>950900</v>
      </c>
      <c r="G25" s="1">
        <v>950900</v>
      </c>
      <c r="H25" s="1">
        <v>950900</v>
      </c>
      <c r="I25" s="1">
        <f t="shared" si="2"/>
        <v>0</v>
      </c>
      <c r="J25" s="12">
        <f t="shared" si="3"/>
        <v>100</v>
      </c>
      <c r="K25" s="1">
        <v>0</v>
      </c>
      <c r="L25" s="1">
        <v>0</v>
      </c>
      <c r="M25" s="1">
        <v>0</v>
      </c>
      <c r="N25" s="1">
        <f t="shared" si="4"/>
        <v>0</v>
      </c>
      <c r="O25" s="12"/>
      <c r="P25" s="1">
        <f t="shared" si="0"/>
        <v>950900</v>
      </c>
      <c r="Q25" s="1">
        <f t="shared" si="1"/>
        <v>950900</v>
      </c>
      <c r="R25" s="1">
        <v>950900</v>
      </c>
      <c r="S25" s="1">
        <f t="shared" si="6"/>
        <v>0</v>
      </c>
      <c r="T25" s="12">
        <f t="shared" si="7"/>
        <v>-99</v>
      </c>
      <c r="U25" s="2"/>
    </row>
    <row r="26" spans="1:21" ht="16.350000000000001" customHeight="1" x14ac:dyDescent="0.15">
      <c r="A26" s="10" t="s">
        <v>191</v>
      </c>
      <c r="B26" s="4" t="s">
        <v>48</v>
      </c>
      <c r="C26" s="32"/>
      <c r="D26" s="69" t="s">
        <v>47</v>
      </c>
      <c r="E26" s="70"/>
      <c r="F26" s="1">
        <v>18008552</v>
      </c>
      <c r="G26" s="1">
        <f>SUM(G27:G43)</f>
        <v>13513212</v>
      </c>
      <c r="H26" s="1">
        <v>12385096.310000001</v>
      </c>
      <c r="I26" s="1">
        <f t="shared" si="2"/>
        <v>-1128115.6899999995</v>
      </c>
      <c r="J26" s="12">
        <f t="shared" si="3"/>
        <v>91.651757628016199</v>
      </c>
      <c r="K26" s="1">
        <f>SUM(K27:K43)</f>
        <v>200200</v>
      </c>
      <c r="L26" s="1">
        <f>SUM(L27:L43)</f>
        <v>200200</v>
      </c>
      <c r="M26" s="1">
        <v>186264.87</v>
      </c>
      <c r="N26" s="1">
        <f t="shared" si="4"/>
        <v>-13935.130000000005</v>
      </c>
      <c r="O26" s="12">
        <f t="shared" si="5"/>
        <v>93.039395604395608</v>
      </c>
      <c r="P26" s="1">
        <f t="shared" si="0"/>
        <v>18208752</v>
      </c>
      <c r="Q26" s="1">
        <f t="shared" si="1"/>
        <v>13713412</v>
      </c>
      <c r="R26" s="1">
        <v>12571361.18</v>
      </c>
      <c r="S26" s="1">
        <f t="shared" si="6"/>
        <v>-1142050.8200000003</v>
      </c>
      <c r="T26" s="12">
        <f t="shared" si="7"/>
        <v>-99.083279844578428</v>
      </c>
      <c r="U26" s="2"/>
    </row>
    <row r="27" spans="1:21" ht="13.9" customHeight="1" x14ac:dyDescent="0.15">
      <c r="A27" s="10"/>
      <c r="B27" s="33" t="s">
        <v>50</v>
      </c>
      <c r="C27" s="29" t="s">
        <v>19</v>
      </c>
      <c r="D27" s="84" t="s">
        <v>49</v>
      </c>
      <c r="E27" s="85"/>
      <c r="F27" s="1">
        <v>56460</v>
      </c>
      <c r="G27" s="1">
        <v>52200</v>
      </c>
      <c r="H27" s="1">
        <v>25786.05</v>
      </c>
      <c r="I27" s="1">
        <f t="shared" si="2"/>
        <v>-26413.95</v>
      </c>
      <c r="J27" s="12">
        <f t="shared" si="3"/>
        <v>49.398563218390798</v>
      </c>
      <c r="K27" s="1">
        <v>0</v>
      </c>
      <c r="L27" s="1">
        <v>0</v>
      </c>
      <c r="M27" s="1">
        <v>0</v>
      </c>
      <c r="N27" s="1">
        <f t="shared" si="4"/>
        <v>0</v>
      </c>
      <c r="O27" s="12"/>
      <c r="P27" s="1">
        <f t="shared" si="0"/>
        <v>56460</v>
      </c>
      <c r="Q27" s="1">
        <f t="shared" si="1"/>
        <v>52200</v>
      </c>
      <c r="R27" s="1">
        <v>25786.05</v>
      </c>
      <c r="S27" s="1">
        <f t="shared" si="6"/>
        <v>-26413.95</v>
      </c>
      <c r="T27" s="12">
        <f t="shared" si="7"/>
        <v>-99.506014367816093</v>
      </c>
      <c r="U27" s="2"/>
    </row>
    <row r="28" spans="1:21" ht="13.9" customHeight="1" x14ac:dyDescent="0.15">
      <c r="A28" s="10"/>
      <c r="B28" s="33" t="s">
        <v>52</v>
      </c>
      <c r="C28" s="29" t="s">
        <v>22</v>
      </c>
      <c r="D28" s="84" t="s">
        <v>51</v>
      </c>
      <c r="E28" s="85"/>
      <c r="F28" s="1">
        <v>50160</v>
      </c>
      <c r="G28" s="1">
        <v>37620</v>
      </c>
      <c r="H28" s="1">
        <v>25180.93</v>
      </c>
      <c r="I28" s="1">
        <f t="shared" si="2"/>
        <v>-12439.07</v>
      </c>
      <c r="J28" s="12">
        <f t="shared" si="3"/>
        <v>66.9349548112706</v>
      </c>
      <c r="K28" s="1">
        <v>0</v>
      </c>
      <c r="L28" s="1">
        <v>0</v>
      </c>
      <c r="M28" s="1">
        <v>0</v>
      </c>
      <c r="N28" s="1">
        <f t="shared" si="4"/>
        <v>0</v>
      </c>
      <c r="O28" s="12"/>
      <c r="P28" s="1">
        <f t="shared" si="0"/>
        <v>50160</v>
      </c>
      <c r="Q28" s="1">
        <f t="shared" si="1"/>
        <v>37620</v>
      </c>
      <c r="R28" s="1">
        <v>25180.93</v>
      </c>
      <c r="S28" s="1">
        <f t="shared" si="6"/>
        <v>-12439.07</v>
      </c>
      <c r="T28" s="12">
        <f t="shared" si="7"/>
        <v>-99.330650451887294</v>
      </c>
      <c r="U28" s="2"/>
    </row>
    <row r="29" spans="1:21" ht="19.5" customHeight="1" x14ac:dyDescent="0.15">
      <c r="A29" s="10"/>
      <c r="B29" s="33" t="s">
        <v>54</v>
      </c>
      <c r="C29" s="29" t="s">
        <v>22</v>
      </c>
      <c r="D29" s="84" t="s">
        <v>53</v>
      </c>
      <c r="E29" s="85"/>
      <c r="F29" s="1">
        <v>254500</v>
      </c>
      <c r="G29" s="1">
        <v>158370</v>
      </c>
      <c r="H29" s="1">
        <v>80714</v>
      </c>
      <c r="I29" s="1">
        <f t="shared" si="2"/>
        <v>-77656</v>
      </c>
      <c r="J29" s="12">
        <f t="shared" si="3"/>
        <v>50.965460630169858</v>
      </c>
      <c r="K29" s="1">
        <v>0</v>
      </c>
      <c r="L29" s="1">
        <v>0</v>
      </c>
      <c r="M29" s="1">
        <v>0</v>
      </c>
      <c r="N29" s="1">
        <f t="shared" si="4"/>
        <v>0</v>
      </c>
      <c r="O29" s="12"/>
      <c r="P29" s="1">
        <f t="shared" si="0"/>
        <v>254500</v>
      </c>
      <c r="Q29" s="1">
        <f t="shared" si="1"/>
        <v>158370</v>
      </c>
      <c r="R29" s="1">
        <v>80714</v>
      </c>
      <c r="S29" s="1">
        <f t="shared" si="6"/>
        <v>-77656</v>
      </c>
      <c r="T29" s="12">
        <f t="shared" si="7"/>
        <v>-99.490345393698306</v>
      </c>
      <c r="U29" s="2"/>
    </row>
    <row r="30" spans="1:21" ht="13.9" customHeight="1" x14ac:dyDescent="0.15">
      <c r="A30" s="10"/>
      <c r="B30" s="33" t="s">
        <v>56</v>
      </c>
      <c r="C30" s="29" t="s">
        <v>22</v>
      </c>
      <c r="D30" s="84" t="s">
        <v>55</v>
      </c>
      <c r="E30" s="85"/>
      <c r="F30" s="1">
        <v>12000</v>
      </c>
      <c r="G30" s="1">
        <v>10000</v>
      </c>
      <c r="H30" s="1">
        <v>6100</v>
      </c>
      <c r="I30" s="1">
        <f t="shared" si="2"/>
        <v>-3900</v>
      </c>
      <c r="J30" s="12">
        <f t="shared" si="3"/>
        <v>61</v>
      </c>
      <c r="K30" s="1">
        <v>0</v>
      </c>
      <c r="L30" s="1">
        <v>0</v>
      </c>
      <c r="M30" s="1">
        <v>0</v>
      </c>
      <c r="N30" s="1">
        <f t="shared" si="4"/>
        <v>0</v>
      </c>
      <c r="O30" s="12"/>
      <c r="P30" s="1">
        <f t="shared" si="0"/>
        <v>12000</v>
      </c>
      <c r="Q30" s="1">
        <f t="shared" si="1"/>
        <v>10000</v>
      </c>
      <c r="R30" s="1">
        <v>6100</v>
      </c>
      <c r="S30" s="1">
        <f t="shared" si="6"/>
        <v>-3900</v>
      </c>
      <c r="T30" s="12">
        <f t="shared" si="7"/>
        <v>-99.39</v>
      </c>
      <c r="U30" s="2"/>
    </row>
    <row r="31" spans="1:21" ht="13.9" customHeight="1" x14ac:dyDescent="0.15">
      <c r="A31" s="10"/>
      <c r="B31" s="4" t="s">
        <v>58</v>
      </c>
      <c r="C31" s="29" t="s">
        <v>22</v>
      </c>
      <c r="D31" s="65" t="s">
        <v>57</v>
      </c>
      <c r="E31" s="66"/>
      <c r="F31" s="1">
        <v>119165</v>
      </c>
      <c r="G31" s="1">
        <v>89373</v>
      </c>
      <c r="H31" s="1">
        <v>89373</v>
      </c>
      <c r="I31" s="1">
        <f t="shared" si="2"/>
        <v>0</v>
      </c>
      <c r="J31" s="12">
        <f t="shared" si="3"/>
        <v>100</v>
      </c>
      <c r="K31" s="1">
        <v>0</v>
      </c>
      <c r="L31" s="1">
        <v>0</v>
      </c>
      <c r="M31" s="1">
        <v>0</v>
      </c>
      <c r="N31" s="1">
        <f t="shared" si="4"/>
        <v>0</v>
      </c>
      <c r="O31" s="12"/>
      <c r="P31" s="1">
        <f t="shared" si="0"/>
        <v>119165</v>
      </c>
      <c r="Q31" s="1">
        <f t="shared" si="1"/>
        <v>89373</v>
      </c>
      <c r="R31" s="1">
        <v>89373</v>
      </c>
      <c r="S31" s="1">
        <f t="shared" si="6"/>
        <v>0</v>
      </c>
      <c r="T31" s="12">
        <f t="shared" si="7"/>
        <v>-99</v>
      </c>
      <c r="U31" s="2"/>
    </row>
    <row r="32" spans="1:21" ht="13.9" customHeight="1" x14ac:dyDescent="0.15">
      <c r="A32" s="10"/>
      <c r="B32" s="4" t="s">
        <v>60</v>
      </c>
      <c r="C32" s="29" t="s">
        <v>19</v>
      </c>
      <c r="D32" s="65" t="s">
        <v>59</v>
      </c>
      <c r="E32" s="66"/>
      <c r="F32" s="1">
        <v>16421</v>
      </c>
      <c r="G32" s="1">
        <v>12316</v>
      </c>
      <c r="H32" s="1">
        <v>9536.14</v>
      </c>
      <c r="I32" s="1">
        <f t="shared" si="2"/>
        <v>-2779.8600000000006</v>
      </c>
      <c r="J32" s="12">
        <f t="shared" si="3"/>
        <v>77.428873010717751</v>
      </c>
      <c r="K32" s="1">
        <v>0</v>
      </c>
      <c r="L32" s="1">
        <v>0</v>
      </c>
      <c r="M32" s="1">
        <v>0</v>
      </c>
      <c r="N32" s="1">
        <f t="shared" si="4"/>
        <v>0</v>
      </c>
      <c r="O32" s="12" t="e">
        <f t="shared" si="5"/>
        <v>#DIV/0!</v>
      </c>
      <c r="P32" s="1">
        <f t="shared" si="0"/>
        <v>16421</v>
      </c>
      <c r="Q32" s="1">
        <f t="shared" si="1"/>
        <v>12316</v>
      </c>
      <c r="R32" s="1">
        <v>9536.14</v>
      </c>
      <c r="S32" s="1">
        <f t="shared" si="6"/>
        <v>-2779.8600000000006</v>
      </c>
      <c r="T32" s="12">
        <f t="shared" si="7"/>
        <v>-99.225711269892827</v>
      </c>
      <c r="U32" s="2"/>
    </row>
    <row r="33" spans="1:21" ht="25.15" customHeight="1" x14ac:dyDescent="0.15">
      <c r="A33" s="10"/>
      <c r="B33" s="33" t="s">
        <v>62</v>
      </c>
      <c r="C33" s="29">
        <v>1020</v>
      </c>
      <c r="D33" s="84" t="s">
        <v>61</v>
      </c>
      <c r="E33" s="85"/>
      <c r="F33" s="1">
        <v>5201193</v>
      </c>
      <c r="G33" s="1">
        <v>3905277</v>
      </c>
      <c r="H33" s="1">
        <v>3853420.4</v>
      </c>
      <c r="I33" s="1">
        <f t="shared" si="2"/>
        <v>-51856.600000000093</v>
      </c>
      <c r="J33" s="12">
        <f t="shared" si="3"/>
        <v>98.672140286079582</v>
      </c>
      <c r="K33" s="1">
        <v>143700</v>
      </c>
      <c r="L33" s="1">
        <v>143700</v>
      </c>
      <c r="M33" s="1">
        <v>86851.25</v>
      </c>
      <c r="N33" s="1">
        <f t="shared" si="4"/>
        <v>-56848.75</v>
      </c>
      <c r="O33" s="12">
        <f t="shared" si="5"/>
        <v>60.439283228949201</v>
      </c>
      <c r="P33" s="1">
        <f t="shared" si="0"/>
        <v>5344893</v>
      </c>
      <c r="Q33" s="1">
        <f t="shared" si="1"/>
        <v>4048977</v>
      </c>
      <c r="R33" s="1">
        <v>3940271.65</v>
      </c>
      <c r="S33" s="1">
        <f t="shared" si="6"/>
        <v>-108705.35000000009</v>
      </c>
      <c r="T33" s="12">
        <f t="shared" si="7"/>
        <v>-99.026847608667566</v>
      </c>
      <c r="U33" s="2"/>
    </row>
    <row r="34" spans="1:21" ht="13.9" customHeight="1" x14ac:dyDescent="0.15">
      <c r="A34" s="10"/>
      <c r="B34" s="33" t="s">
        <v>64</v>
      </c>
      <c r="C34" s="29">
        <v>1010</v>
      </c>
      <c r="D34" s="84" t="s">
        <v>63</v>
      </c>
      <c r="E34" s="85"/>
      <c r="F34" s="1">
        <v>4474176</v>
      </c>
      <c r="G34" s="1">
        <v>3349858</v>
      </c>
      <c r="H34" s="1">
        <v>3292622.72</v>
      </c>
      <c r="I34" s="1">
        <f t="shared" si="2"/>
        <v>-57235.279999999795</v>
      </c>
      <c r="J34" s="12">
        <f t="shared" si="3"/>
        <v>98.291411755363967</v>
      </c>
      <c r="K34" s="1">
        <v>56500</v>
      </c>
      <c r="L34" s="1">
        <v>56500</v>
      </c>
      <c r="M34" s="1">
        <v>99413.62</v>
      </c>
      <c r="N34" s="1">
        <f t="shared" si="4"/>
        <v>42913.619999999995</v>
      </c>
      <c r="O34" s="12">
        <f t="shared" si="5"/>
        <v>175.95330973451325</v>
      </c>
      <c r="P34" s="1">
        <f t="shared" si="0"/>
        <v>4530676</v>
      </c>
      <c r="Q34" s="1">
        <f t="shared" si="1"/>
        <v>3406358</v>
      </c>
      <c r="R34" s="1">
        <v>3392036.34</v>
      </c>
      <c r="S34" s="1">
        <f t="shared" si="6"/>
        <v>-14321.660000000149</v>
      </c>
      <c r="T34" s="12">
        <f t="shared" si="7"/>
        <v>-99.004204390730507</v>
      </c>
      <c r="U34" s="2"/>
    </row>
    <row r="35" spans="1:21" ht="13.9" customHeight="1" x14ac:dyDescent="0.15">
      <c r="A35" s="10"/>
      <c r="B35" s="33" t="s">
        <v>66</v>
      </c>
      <c r="C35" s="34">
        <v>1040</v>
      </c>
      <c r="D35" s="84" t="s">
        <v>65</v>
      </c>
      <c r="E35" s="85"/>
      <c r="F35" s="1">
        <v>122000</v>
      </c>
      <c r="G35" s="1">
        <v>88000</v>
      </c>
      <c r="H35" s="1">
        <v>88000</v>
      </c>
      <c r="I35" s="1">
        <f t="shared" si="2"/>
        <v>0</v>
      </c>
      <c r="J35" s="12">
        <f t="shared" si="3"/>
        <v>100</v>
      </c>
      <c r="K35" s="1">
        <v>0</v>
      </c>
      <c r="L35" s="1">
        <v>0</v>
      </c>
      <c r="M35" s="1">
        <v>0</v>
      </c>
      <c r="N35" s="1">
        <f t="shared" si="4"/>
        <v>0</v>
      </c>
      <c r="O35" s="12"/>
      <c r="P35" s="1">
        <f t="shared" si="0"/>
        <v>122000</v>
      </c>
      <c r="Q35" s="1">
        <f t="shared" si="1"/>
        <v>88000</v>
      </c>
      <c r="R35" s="1">
        <v>88000</v>
      </c>
      <c r="S35" s="1">
        <f t="shared" si="6"/>
        <v>0</v>
      </c>
      <c r="T35" s="12">
        <f t="shared" si="7"/>
        <v>-99</v>
      </c>
      <c r="U35" s="2"/>
    </row>
    <row r="36" spans="1:21" ht="8.1" customHeight="1" x14ac:dyDescent="0.15">
      <c r="A36" s="10"/>
      <c r="B36" s="33" t="s">
        <v>68</v>
      </c>
      <c r="C36" s="34">
        <v>1040</v>
      </c>
      <c r="D36" s="84" t="s">
        <v>67</v>
      </c>
      <c r="E36" s="85"/>
      <c r="F36" s="1">
        <v>7150</v>
      </c>
      <c r="G36" s="1">
        <v>7150</v>
      </c>
      <c r="H36" s="1">
        <v>300</v>
      </c>
      <c r="I36" s="1">
        <f t="shared" si="2"/>
        <v>-6850</v>
      </c>
      <c r="J36" s="12">
        <f t="shared" si="3"/>
        <v>4.1958041958041958</v>
      </c>
      <c r="K36" s="1">
        <v>0</v>
      </c>
      <c r="L36" s="1">
        <v>0</v>
      </c>
      <c r="M36" s="1">
        <v>0</v>
      </c>
      <c r="N36" s="1">
        <f t="shared" si="4"/>
        <v>0</v>
      </c>
      <c r="O36" s="12"/>
      <c r="P36" s="1">
        <f t="shared" si="0"/>
        <v>7150</v>
      </c>
      <c r="Q36" s="1">
        <f t="shared" si="1"/>
        <v>7150</v>
      </c>
      <c r="R36" s="1">
        <v>300</v>
      </c>
      <c r="S36" s="1">
        <f t="shared" si="6"/>
        <v>-6850</v>
      </c>
      <c r="T36" s="12">
        <f t="shared" si="7"/>
        <v>-99.95804195804196</v>
      </c>
      <c r="U36" s="2"/>
    </row>
    <row r="37" spans="1:21" ht="8.1" customHeight="1" x14ac:dyDescent="0.15">
      <c r="A37" s="10"/>
      <c r="B37" s="33" t="s">
        <v>70</v>
      </c>
      <c r="C37" s="34">
        <v>1040</v>
      </c>
      <c r="D37" s="84" t="s">
        <v>69</v>
      </c>
      <c r="E37" s="85"/>
      <c r="F37" s="1">
        <v>139500</v>
      </c>
      <c r="G37" s="1">
        <v>139500</v>
      </c>
      <c r="H37" s="1">
        <v>82500</v>
      </c>
      <c r="I37" s="1">
        <f t="shared" si="2"/>
        <v>-57000</v>
      </c>
      <c r="J37" s="12">
        <f t="shared" si="3"/>
        <v>59.13978494623656</v>
      </c>
      <c r="K37" s="1">
        <v>0</v>
      </c>
      <c r="L37" s="1">
        <v>0</v>
      </c>
      <c r="M37" s="1">
        <v>0</v>
      </c>
      <c r="N37" s="1">
        <f t="shared" si="4"/>
        <v>0</v>
      </c>
      <c r="O37" s="12"/>
      <c r="P37" s="1">
        <f t="shared" si="0"/>
        <v>139500</v>
      </c>
      <c r="Q37" s="1">
        <f t="shared" si="1"/>
        <v>139500</v>
      </c>
      <c r="R37" s="1">
        <v>82500</v>
      </c>
      <c r="S37" s="1">
        <f t="shared" si="6"/>
        <v>-57000</v>
      </c>
      <c r="T37" s="12">
        <f t="shared" si="7"/>
        <v>-99.408602150537632</v>
      </c>
      <c r="U37" s="2"/>
    </row>
    <row r="38" spans="1:21" ht="35.25" customHeight="1" x14ac:dyDescent="0.15">
      <c r="A38" s="10"/>
      <c r="B38" s="35">
        <v>3140</v>
      </c>
      <c r="C38" s="34">
        <v>1040</v>
      </c>
      <c r="D38" s="65" t="s">
        <v>71</v>
      </c>
      <c r="E38" s="66"/>
      <c r="F38" s="30">
        <v>1300580</v>
      </c>
      <c r="G38" s="30">
        <v>1214678</v>
      </c>
      <c r="H38" s="30">
        <v>868130</v>
      </c>
      <c r="I38" s="1">
        <f t="shared" si="2"/>
        <v>-346548</v>
      </c>
      <c r="J38" s="12">
        <f t="shared" si="3"/>
        <v>71.469969819161946</v>
      </c>
      <c r="K38" s="30">
        <v>0</v>
      </c>
      <c r="L38" s="30">
        <v>0</v>
      </c>
      <c r="M38" s="30">
        <v>0</v>
      </c>
      <c r="N38" s="1">
        <f t="shared" si="4"/>
        <v>0</v>
      </c>
      <c r="O38" s="12"/>
      <c r="P38" s="1">
        <f t="shared" si="0"/>
        <v>1300580</v>
      </c>
      <c r="Q38" s="1">
        <f t="shared" si="1"/>
        <v>1214678</v>
      </c>
      <c r="R38" s="30">
        <v>868130</v>
      </c>
      <c r="S38" s="1">
        <f t="shared" si="6"/>
        <v>-346548</v>
      </c>
      <c r="T38" s="12">
        <f t="shared" si="7"/>
        <v>-99.285300301808377</v>
      </c>
      <c r="U38" s="2"/>
    </row>
    <row r="39" spans="1:21" ht="30.6" customHeight="1" x14ac:dyDescent="0.15">
      <c r="A39" s="10"/>
      <c r="B39" s="4" t="s">
        <v>73</v>
      </c>
      <c r="C39" s="36">
        <v>1010</v>
      </c>
      <c r="D39" s="65" t="s">
        <v>72</v>
      </c>
      <c r="E39" s="66"/>
      <c r="F39" s="1">
        <v>565188</v>
      </c>
      <c r="G39" s="1">
        <v>393498</v>
      </c>
      <c r="H39" s="1">
        <v>373114.56</v>
      </c>
      <c r="I39" s="1">
        <f t="shared" si="2"/>
        <v>-20383.440000000002</v>
      </c>
      <c r="J39" s="12">
        <f t="shared" si="3"/>
        <v>94.819938093713304</v>
      </c>
      <c r="K39" s="1">
        <v>0</v>
      </c>
      <c r="L39" s="1">
        <v>0</v>
      </c>
      <c r="M39" s="1">
        <v>0</v>
      </c>
      <c r="N39" s="1">
        <f t="shared" si="4"/>
        <v>0</v>
      </c>
      <c r="O39" s="12"/>
      <c r="P39" s="1">
        <f t="shared" si="0"/>
        <v>565188</v>
      </c>
      <c r="Q39" s="1">
        <f t="shared" si="1"/>
        <v>393498</v>
      </c>
      <c r="R39" s="1">
        <v>373114.56</v>
      </c>
      <c r="S39" s="1">
        <f t="shared" si="6"/>
        <v>-20383.440000000002</v>
      </c>
      <c r="T39" s="12">
        <f t="shared" si="7"/>
        <v>-99.051800619062874</v>
      </c>
      <c r="U39" s="2"/>
    </row>
    <row r="40" spans="1:21" ht="25.15" customHeight="1" x14ac:dyDescent="0.15">
      <c r="A40" s="10"/>
      <c r="B40" s="33" t="s">
        <v>75</v>
      </c>
      <c r="C40" s="36">
        <v>1010</v>
      </c>
      <c r="D40" s="84" t="s">
        <v>74</v>
      </c>
      <c r="E40" s="85"/>
      <c r="F40" s="1">
        <v>23145</v>
      </c>
      <c r="G40" s="1">
        <v>23145</v>
      </c>
      <c r="H40" s="1">
        <v>19799.39</v>
      </c>
      <c r="I40" s="1">
        <f t="shared" si="2"/>
        <v>-3345.6100000000006</v>
      </c>
      <c r="J40" s="12">
        <f t="shared" si="3"/>
        <v>85.5449989198531</v>
      </c>
      <c r="K40" s="1">
        <v>0</v>
      </c>
      <c r="L40" s="1">
        <v>0</v>
      </c>
      <c r="M40" s="1">
        <v>0</v>
      </c>
      <c r="N40" s="1">
        <f t="shared" si="4"/>
        <v>0</v>
      </c>
      <c r="O40" s="12"/>
      <c r="P40" s="1">
        <f t="shared" ref="P40:P71" si="8">F40+K40</f>
        <v>23145</v>
      </c>
      <c r="Q40" s="1">
        <f t="shared" ref="Q40:Q71" si="9">SUM(G40+L40)</f>
        <v>23145</v>
      </c>
      <c r="R40" s="1">
        <v>19799.39</v>
      </c>
      <c r="S40" s="1">
        <f t="shared" si="6"/>
        <v>-3345.6100000000006</v>
      </c>
      <c r="T40" s="12">
        <f t="shared" si="7"/>
        <v>-99.144550010801467</v>
      </c>
      <c r="U40" s="2"/>
    </row>
    <row r="41" spans="1:21" ht="30.6" customHeight="1" x14ac:dyDescent="0.15">
      <c r="A41" s="10"/>
      <c r="B41" s="4" t="s">
        <v>77</v>
      </c>
      <c r="C41" s="36">
        <v>1060</v>
      </c>
      <c r="D41" s="65" t="s">
        <v>76</v>
      </c>
      <c r="E41" s="66"/>
      <c r="F41" s="1">
        <v>526200</v>
      </c>
      <c r="G41" s="1">
        <v>350800</v>
      </c>
      <c r="H41" s="1">
        <v>349339.61</v>
      </c>
      <c r="I41" s="1">
        <f t="shared" si="2"/>
        <v>-1460.390000000014</v>
      </c>
      <c r="J41" s="12">
        <f t="shared" si="3"/>
        <v>99.583697263397937</v>
      </c>
      <c r="K41" s="1">
        <v>0</v>
      </c>
      <c r="L41" s="1">
        <v>0</v>
      </c>
      <c r="M41" s="1">
        <v>0</v>
      </c>
      <c r="N41" s="1">
        <f t="shared" si="4"/>
        <v>0</v>
      </c>
      <c r="O41" s="12"/>
      <c r="P41" s="1">
        <f t="shared" si="8"/>
        <v>526200</v>
      </c>
      <c r="Q41" s="1">
        <f t="shared" si="9"/>
        <v>350800</v>
      </c>
      <c r="R41" s="1">
        <v>349339.61</v>
      </c>
      <c r="S41" s="1">
        <f t="shared" si="6"/>
        <v>-1460.390000000014</v>
      </c>
      <c r="T41" s="12">
        <f t="shared" si="7"/>
        <v>-99.004163027366019</v>
      </c>
      <c r="U41" s="2"/>
    </row>
    <row r="42" spans="1:21" ht="19.5" customHeight="1" x14ac:dyDescent="0.15">
      <c r="A42" s="10"/>
      <c r="B42" s="33" t="s">
        <v>79</v>
      </c>
      <c r="C42" s="36">
        <v>1030</v>
      </c>
      <c r="D42" s="84" t="s">
        <v>78</v>
      </c>
      <c r="E42" s="85"/>
      <c r="F42" s="1">
        <v>141774</v>
      </c>
      <c r="G42" s="1">
        <v>118586</v>
      </c>
      <c r="H42" s="1">
        <v>80001.279999999999</v>
      </c>
      <c r="I42" s="1">
        <f t="shared" si="2"/>
        <v>-38584.720000000001</v>
      </c>
      <c r="J42" s="12">
        <f t="shared" si="3"/>
        <v>67.462668443155181</v>
      </c>
      <c r="K42" s="1">
        <v>0</v>
      </c>
      <c r="L42" s="1">
        <v>0</v>
      </c>
      <c r="M42" s="1">
        <v>0</v>
      </c>
      <c r="N42" s="1">
        <f t="shared" si="4"/>
        <v>0</v>
      </c>
      <c r="O42" s="12"/>
      <c r="P42" s="1">
        <f t="shared" si="8"/>
        <v>141774</v>
      </c>
      <c r="Q42" s="1">
        <f t="shared" si="9"/>
        <v>118586</v>
      </c>
      <c r="R42" s="1">
        <v>80001.279999999999</v>
      </c>
      <c r="S42" s="1">
        <f t="shared" si="6"/>
        <v>-38584.720000000001</v>
      </c>
      <c r="T42" s="12">
        <f t="shared" si="7"/>
        <v>-99.325373315568442</v>
      </c>
      <c r="U42" s="2"/>
    </row>
    <row r="43" spans="1:21" ht="9.4" customHeight="1" x14ac:dyDescent="0.15">
      <c r="A43" s="10"/>
      <c r="B43" s="4" t="s">
        <v>81</v>
      </c>
      <c r="C43" s="37">
        <v>1090</v>
      </c>
      <c r="D43" s="82" t="s">
        <v>80</v>
      </c>
      <c r="E43" s="83"/>
      <c r="F43" s="1">
        <v>4998940</v>
      </c>
      <c r="G43" s="1">
        <v>3562841</v>
      </c>
      <c r="H43" s="1">
        <v>3141178.23</v>
      </c>
      <c r="I43" s="1">
        <f t="shared" si="2"/>
        <v>-421662.77</v>
      </c>
      <c r="J43" s="12">
        <f t="shared" si="3"/>
        <v>88.164984909514615</v>
      </c>
      <c r="K43" s="1">
        <v>0</v>
      </c>
      <c r="L43" s="1">
        <v>0</v>
      </c>
      <c r="M43" s="1">
        <v>0</v>
      </c>
      <c r="N43" s="1">
        <f t="shared" si="4"/>
        <v>0</v>
      </c>
      <c r="O43" s="12"/>
      <c r="P43" s="1">
        <f t="shared" si="8"/>
        <v>4998940</v>
      </c>
      <c r="Q43" s="1">
        <f t="shared" si="9"/>
        <v>3562841</v>
      </c>
      <c r="R43" s="1">
        <v>3141178.23</v>
      </c>
      <c r="S43" s="1">
        <f t="shared" si="6"/>
        <v>-421662.77</v>
      </c>
      <c r="T43" s="12">
        <f t="shared" si="7"/>
        <v>-99.11835015090486</v>
      </c>
      <c r="U43" s="2"/>
    </row>
    <row r="44" spans="1:21" ht="9.4" customHeight="1" x14ac:dyDescent="0.15">
      <c r="A44" s="10" t="s">
        <v>192</v>
      </c>
      <c r="B44" s="4" t="s">
        <v>83</v>
      </c>
      <c r="C44" s="37"/>
      <c r="D44" s="69" t="s">
        <v>82</v>
      </c>
      <c r="E44" s="70"/>
      <c r="F44" s="1">
        <v>17717471</v>
      </c>
      <c r="G44" s="1">
        <f>SUM(G45:G48)</f>
        <v>13609155</v>
      </c>
      <c r="H44" s="1">
        <v>12208627.439999999</v>
      </c>
      <c r="I44" s="1">
        <f t="shared" si="2"/>
        <v>-1400527.5600000005</v>
      </c>
      <c r="J44" s="12">
        <f t="shared" si="3"/>
        <v>89.708930789604494</v>
      </c>
      <c r="K44" s="1">
        <f>SUM(K45:K48)</f>
        <v>2088088</v>
      </c>
      <c r="L44" s="1">
        <f>SUM(L45:L48)</f>
        <v>1823907</v>
      </c>
      <c r="M44" s="1">
        <v>1551847.3</v>
      </c>
      <c r="N44" s="1">
        <f t="shared" si="4"/>
        <v>-272059.69999999995</v>
      </c>
      <c r="O44" s="12">
        <f t="shared" si="5"/>
        <v>85.08368573616967</v>
      </c>
      <c r="P44" s="1">
        <f t="shared" si="8"/>
        <v>19805559</v>
      </c>
      <c r="Q44" s="1">
        <f t="shared" si="9"/>
        <v>15433062</v>
      </c>
      <c r="R44" s="1">
        <v>13760474.74</v>
      </c>
      <c r="S44" s="1">
        <f t="shared" si="6"/>
        <v>-1672587.2599999998</v>
      </c>
      <c r="T44" s="12">
        <f t="shared" si="7"/>
        <v>-99.108376889822637</v>
      </c>
      <c r="U44" s="2"/>
    </row>
    <row r="45" spans="1:21" ht="13.5" customHeight="1" x14ac:dyDescent="0.15">
      <c r="A45" s="10"/>
      <c r="B45" s="4" t="s">
        <v>86</v>
      </c>
      <c r="C45" s="31" t="s">
        <v>85</v>
      </c>
      <c r="D45" s="65" t="s">
        <v>84</v>
      </c>
      <c r="E45" s="66"/>
      <c r="F45" s="1">
        <v>3273773</v>
      </c>
      <c r="G45" s="1">
        <v>2479849</v>
      </c>
      <c r="H45" s="1">
        <v>2347612.11</v>
      </c>
      <c r="I45" s="1">
        <f t="shared" si="2"/>
        <v>-132236.89000000013</v>
      </c>
      <c r="J45" s="12">
        <f t="shared" si="3"/>
        <v>94.667542660863617</v>
      </c>
      <c r="K45" s="1">
        <v>57300</v>
      </c>
      <c r="L45" s="1">
        <v>57300</v>
      </c>
      <c r="M45" s="1">
        <v>183234.95</v>
      </c>
      <c r="N45" s="1">
        <f t="shared" si="4"/>
        <v>125934.95000000001</v>
      </c>
      <c r="O45" s="12">
        <f t="shared" si="5"/>
        <v>319.78176265270508</v>
      </c>
      <c r="P45" s="1">
        <f t="shared" si="8"/>
        <v>3331073</v>
      </c>
      <c r="Q45" s="1">
        <f t="shared" si="9"/>
        <v>2537149</v>
      </c>
      <c r="R45" s="1">
        <v>2530847.06</v>
      </c>
      <c r="S45" s="1">
        <f t="shared" si="6"/>
        <v>-6301.9399999999441</v>
      </c>
      <c r="T45" s="12">
        <f t="shared" si="7"/>
        <v>-99.002483866733883</v>
      </c>
      <c r="U45" s="2"/>
    </row>
    <row r="46" spans="1:21" ht="14.25" customHeight="1" x14ac:dyDescent="0.15">
      <c r="A46" s="10"/>
      <c r="B46" s="4" t="s">
        <v>88</v>
      </c>
      <c r="C46" s="31" t="s">
        <v>85</v>
      </c>
      <c r="D46" s="65" t="s">
        <v>87</v>
      </c>
      <c r="E46" s="66"/>
      <c r="F46" s="1">
        <v>2860215</v>
      </c>
      <c r="G46" s="1">
        <v>2202679</v>
      </c>
      <c r="H46" s="1">
        <v>1989724.94</v>
      </c>
      <c r="I46" s="1">
        <f t="shared" si="2"/>
        <v>-212954.06000000006</v>
      </c>
      <c r="J46" s="12">
        <f t="shared" si="3"/>
        <v>90.332042934989616</v>
      </c>
      <c r="K46" s="1">
        <v>77000</v>
      </c>
      <c r="L46" s="1">
        <v>77000</v>
      </c>
      <c r="M46" s="1">
        <v>57613</v>
      </c>
      <c r="N46" s="1">
        <f t="shared" si="4"/>
        <v>-19387</v>
      </c>
      <c r="O46" s="12">
        <f t="shared" si="5"/>
        <v>74.822077922077924</v>
      </c>
      <c r="P46" s="1">
        <f t="shared" si="8"/>
        <v>2937215</v>
      </c>
      <c r="Q46" s="1">
        <f t="shared" si="9"/>
        <v>2279679</v>
      </c>
      <c r="R46" s="1">
        <v>2047337.94</v>
      </c>
      <c r="S46" s="1">
        <f t="shared" si="6"/>
        <v>-232341.06000000006</v>
      </c>
      <c r="T46" s="12">
        <f t="shared" si="7"/>
        <v>-99.101918322711228</v>
      </c>
      <c r="U46" s="2"/>
    </row>
    <row r="47" spans="1:21" ht="18.75" customHeight="1" x14ac:dyDescent="0.15">
      <c r="A47" s="10"/>
      <c r="B47" s="28">
        <v>4060</v>
      </c>
      <c r="C47" s="31" t="s">
        <v>208</v>
      </c>
      <c r="D47" s="65" t="s">
        <v>89</v>
      </c>
      <c r="E47" s="66"/>
      <c r="F47" s="30">
        <v>7974313</v>
      </c>
      <c r="G47" s="30">
        <v>6195000</v>
      </c>
      <c r="H47" s="30">
        <v>5416045.7400000002</v>
      </c>
      <c r="I47" s="1">
        <f t="shared" si="2"/>
        <v>-778954.25999999978</v>
      </c>
      <c r="J47" s="12">
        <f t="shared" si="3"/>
        <v>87.426081355932212</v>
      </c>
      <c r="K47" s="30">
        <v>1935788</v>
      </c>
      <c r="L47" s="30">
        <v>1671607</v>
      </c>
      <c r="M47" s="30">
        <v>1310999.3500000001</v>
      </c>
      <c r="N47" s="1">
        <f t="shared" si="4"/>
        <v>-360607.64999999991</v>
      </c>
      <c r="O47" s="12">
        <f t="shared" si="5"/>
        <v>78.427486245271766</v>
      </c>
      <c r="P47" s="1">
        <f t="shared" si="8"/>
        <v>9910101</v>
      </c>
      <c r="Q47" s="1">
        <f t="shared" si="9"/>
        <v>7866607</v>
      </c>
      <c r="R47" s="30">
        <v>6727045.0899999999</v>
      </c>
      <c r="S47" s="1">
        <f t="shared" si="6"/>
        <v>-1139561.9100000001</v>
      </c>
      <c r="T47" s="12">
        <f t="shared" si="7"/>
        <v>-99.144860663561815</v>
      </c>
      <c r="U47" s="2"/>
    </row>
    <row r="48" spans="1:21" ht="13.9" customHeight="1" x14ac:dyDescent="0.15">
      <c r="A48" s="10"/>
      <c r="B48" s="33" t="s">
        <v>92</v>
      </c>
      <c r="C48" s="31" t="s">
        <v>91</v>
      </c>
      <c r="D48" s="84" t="s">
        <v>90</v>
      </c>
      <c r="E48" s="85"/>
      <c r="F48" s="1">
        <v>3609170</v>
      </c>
      <c r="G48" s="1">
        <v>2731627</v>
      </c>
      <c r="H48" s="1">
        <v>2455244.65</v>
      </c>
      <c r="I48" s="1">
        <f t="shared" si="2"/>
        <v>-276382.35000000009</v>
      </c>
      <c r="J48" s="12">
        <f t="shared" si="3"/>
        <v>89.882134347039326</v>
      </c>
      <c r="K48" s="1">
        <v>18000</v>
      </c>
      <c r="L48" s="1">
        <v>18000</v>
      </c>
      <c r="M48" s="1">
        <v>0</v>
      </c>
      <c r="N48" s="1">
        <f t="shared" si="4"/>
        <v>-18000</v>
      </c>
      <c r="O48" s="12">
        <f t="shared" si="5"/>
        <v>0</v>
      </c>
      <c r="P48" s="1">
        <f t="shared" si="8"/>
        <v>3627170</v>
      </c>
      <c r="Q48" s="1">
        <f t="shared" si="9"/>
        <v>2749627</v>
      </c>
      <c r="R48" s="1">
        <v>2455244.65</v>
      </c>
      <c r="S48" s="1">
        <f t="shared" si="6"/>
        <v>-294382.35000000009</v>
      </c>
      <c r="T48" s="12">
        <f t="shared" si="7"/>
        <v>-99.107062648861103</v>
      </c>
      <c r="U48" s="2"/>
    </row>
    <row r="49" spans="1:21" ht="9.4" customHeight="1" x14ac:dyDescent="0.15">
      <c r="A49" s="10" t="s">
        <v>195</v>
      </c>
      <c r="B49" s="4" t="s">
        <v>94</v>
      </c>
      <c r="C49" s="31"/>
      <c r="D49" s="69" t="s">
        <v>93</v>
      </c>
      <c r="E49" s="70"/>
      <c r="F49" s="1">
        <v>1000000</v>
      </c>
      <c r="G49" s="1">
        <f>SUM(G50:G51)</f>
        <v>724000</v>
      </c>
      <c r="H49" s="1">
        <v>504116.02</v>
      </c>
      <c r="I49" s="1">
        <f t="shared" si="2"/>
        <v>-219883.97999999998</v>
      </c>
      <c r="J49" s="12">
        <f t="shared" si="3"/>
        <v>69.629284530386741</v>
      </c>
      <c r="K49" s="1">
        <f>SUM(K50:K51)</f>
        <v>0</v>
      </c>
      <c r="L49" s="1">
        <f>SUM(L50:L51)</f>
        <v>0</v>
      </c>
      <c r="M49" s="1">
        <v>25000</v>
      </c>
      <c r="N49" s="1">
        <f t="shared" si="4"/>
        <v>25000</v>
      </c>
      <c r="O49" s="12"/>
      <c r="P49" s="1">
        <f t="shared" si="8"/>
        <v>1000000</v>
      </c>
      <c r="Q49" s="1">
        <f t="shared" si="9"/>
        <v>724000</v>
      </c>
      <c r="R49" s="1">
        <v>529116.02</v>
      </c>
      <c r="S49" s="1">
        <f t="shared" si="6"/>
        <v>-194883.97999999998</v>
      </c>
      <c r="T49" s="12">
        <f t="shared" si="7"/>
        <v>-99.269176767955798</v>
      </c>
      <c r="U49" s="2"/>
    </row>
    <row r="50" spans="1:21" ht="13.9" customHeight="1" x14ac:dyDescent="0.15">
      <c r="A50" s="10"/>
      <c r="B50" s="33" t="s">
        <v>97</v>
      </c>
      <c r="C50" s="31" t="s">
        <v>96</v>
      </c>
      <c r="D50" s="84" t="s">
        <v>95</v>
      </c>
      <c r="E50" s="85"/>
      <c r="F50" s="1">
        <v>800000</v>
      </c>
      <c r="G50" s="1">
        <v>574000</v>
      </c>
      <c r="H50" s="1">
        <v>404275.34</v>
      </c>
      <c r="I50" s="1">
        <f t="shared" si="2"/>
        <v>-169724.65999999997</v>
      </c>
      <c r="J50" s="12">
        <f t="shared" si="3"/>
        <v>70.431243902439036</v>
      </c>
      <c r="K50" s="1">
        <v>0</v>
      </c>
      <c r="L50" s="1">
        <v>0</v>
      </c>
      <c r="M50" s="1">
        <v>25000</v>
      </c>
      <c r="N50" s="1">
        <f t="shared" si="4"/>
        <v>25000</v>
      </c>
      <c r="O50" s="12"/>
      <c r="P50" s="1">
        <f t="shared" si="8"/>
        <v>800000</v>
      </c>
      <c r="Q50" s="1">
        <f t="shared" si="9"/>
        <v>574000</v>
      </c>
      <c r="R50" s="1">
        <v>429275.34</v>
      </c>
      <c r="S50" s="1">
        <f t="shared" si="6"/>
        <v>-144724.65999999997</v>
      </c>
      <c r="T50" s="12">
        <f t="shared" si="7"/>
        <v>-99.252133554006974</v>
      </c>
      <c r="U50" s="2"/>
    </row>
    <row r="51" spans="1:21" ht="13.9" customHeight="1" x14ac:dyDescent="0.15">
      <c r="A51" s="10"/>
      <c r="B51" s="33" t="s">
        <v>99</v>
      </c>
      <c r="C51" s="31" t="s">
        <v>96</v>
      </c>
      <c r="D51" s="84" t="s">
        <v>98</v>
      </c>
      <c r="E51" s="85"/>
      <c r="F51" s="1">
        <v>200000</v>
      </c>
      <c r="G51" s="1">
        <v>150000</v>
      </c>
      <c r="H51" s="1">
        <v>99840.68</v>
      </c>
      <c r="I51" s="1">
        <f t="shared" si="2"/>
        <v>-50159.320000000007</v>
      </c>
      <c r="J51" s="12">
        <f t="shared" si="3"/>
        <v>66.560453333333328</v>
      </c>
      <c r="K51" s="1">
        <v>0</v>
      </c>
      <c r="L51" s="1">
        <v>0</v>
      </c>
      <c r="M51" s="1">
        <v>0</v>
      </c>
      <c r="N51" s="1">
        <f t="shared" si="4"/>
        <v>0</v>
      </c>
      <c r="O51" s="12"/>
      <c r="P51" s="1">
        <f t="shared" si="8"/>
        <v>200000</v>
      </c>
      <c r="Q51" s="1">
        <f t="shared" si="9"/>
        <v>150000</v>
      </c>
      <c r="R51" s="1">
        <v>99840.68</v>
      </c>
      <c r="S51" s="1">
        <f t="shared" si="6"/>
        <v>-50159.320000000007</v>
      </c>
      <c r="T51" s="12">
        <f t="shared" si="7"/>
        <v>-99.334395466666663</v>
      </c>
      <c r="U51" s="2"/>
    </row>
    <row r="52" spans="1:21" ht="9.4" customHeight="1" x14ac:dyDescent="0.15">
      <c r="A52" s="10" t="s">
        <v>196</v>
      </c>
      <c r="B52" s="4" t="s">
        <v>101</v>
      </c>
      <c r="C52" s="31"/>
      <c r="D52" s="69" t="s">
        <v>100</v>
      </c>
      <c r="E52" s="70"/>
      <c r="F52" s="1">
        <v>39280593.039999999</v>
      </c>
      <c r="G52" s="1">
        <f>SUM(G53:G58)</f>
        <v>30447465.039999999</v>
      </c>
      <c r="H52" s="1">
        <v>28616852.93</v>
      </c>
      <c r="I52" s="1">
        <f t="shared" si="2"/>
        <v>-1830612.1099999994</v>
      </c>
      <c r="J52" s="12">
        <f t="shared" si="3"/>
        <v>93.987637041063834</v>
      </c>
      <c r="K52" s="1">
        <f>SUM(K53:K58)</f>
        <v>6903282.96</v>
      </c>
      <c r="L52" s="1">
        <f>SUM(L53:L58)</f>
        <v>4207233.96</v>
      </c>
      <c r="M52" s="1">
        <v>3567792.33</v>
      </c>
      <c r="N52" s="1">
        <f t="shared" si="4"/>
        <v>-639441.62999999989</v>
      </c>
      <c r="O52" s="12">
        <f t="shared" si="5"/>
        <v>84.801376959792378</v>
      </c>
      <c r="P52" s="1">
        <f t="shared" si="8"/>
        <v>46183876</v>
      </c>
      <c r="Q52" s="1">
        <f t="shared" si="9"/>
        <v>34654699</v>
      </c>
      <c r="R52" s="1">
        <v>32184645.260000002</v>
      </c>
      <c r="S52" s="1">
        <f t="shared" si="6"/>
        <v>-2470053.7399999984</v>
      </c>
      <c r="T52" s="12">
        <f t="shared" si="7"/>
        <v>-99.071276156229203</v>
      </c>
      <c r="U52" s="2"/>
    </row>
    <row r="53" spans="1:21" ht="13.9" customHeight="1" x14ac:dyDescent="0.15">
      <c r="A53" s="10"/>
      <c r="B53" s="33" t="s">
        <v>104</v>
      </c>
      <c r="C53" s="31" t="s">
        <v>103</v>
      </c>
      <c r="D53" s="84" t="s">
        <v>102</v>
      </c>
      <c r="E53" s="85"/>
      <c r="F53" s="1">
        <v>300000</v>
      </c>
      <c r="G53" s="1">
        <v>300000</v>
      </c>
      <c r="H53" s="1">
        <v>29153.97</v>
      </c>
      <c r="I53" s="1">
        <f t="shared" si="2"/>
        <v>-270846.03000000003</v>
      </c>
      <c r="J53" s="12">
        <f t="shared" si="3"/>
        <v>9.7179900000000004</v>
      </c>
      <c r="K53" s="1">
        <v>0</v>
      </c>
      <c r="L53" s="1">
        <v>0</v>
      </c>
      <c r="M53" s="1">
        <v>0</v>
      </c>
      <c r="N53" s="1">
        <f t="shared" si="4"/>
        <v>0</v>
      </c>
      <c r="O53" s="12"/>
      <c r="P53" s="1">
        <f t="shared" si="8"/>
        <v>300000</v>
      </c>
      <c r="Q53" s="1">
        <f t="shared" si="9"/>
        <v>300000</v>
      </c>
      <c r="R53" s="1">
        <v>29153.97</v>
      </c>
      <c r="S53" s="1">
        <f t="shared" si="6"/>
        <v>-270846.03000000003</v>
      </c>
      <c r="T53" s="12">
        <f t="shared" si="7"/>
        <v>-99.9028201</v>
      </c>
      <c r="U53" s="2"/>
    </row>
    <row r="54" spans="1:21" ht="8.1" customHeight="1" x14ac:dyDescent="0.15">
      <c r="A54" s="10"/>
      <c r="B54" s="33" t="s">
        <v>107</v>
      </c>
      <c r="C54" s="31" t="s">
        <v>106</v>
      </c>
      <c r="D54" s="84" t="s">
        <v>105</v>
      </c>
      <c r="E54" s="85"/>
      <c r="F54" s="1">
        <v>18819</v>
      </c>
      <c r="G54" s="1">
        <v>18819</v>
      </c>
      <c r="H54" s="1">
        <v>16433.48</v>
      </c>
      <c r="I54" s="1">
        <f t="shared" si="2"/>
        <v>-2385.5200000000004</v>
      </c>
      <c r="J54" s="12">
        <f t="shared" si="3"/>
        <v>87.323874807375518</v>
      </c>
      <c r="K54" s="1">
        <v>1400000</v>
      </c>
      <c r="L54" s="1">
        <v>1400000</v>
      </c>
      <c r="M54" s="1">
        <v>1398000</v>
      </c>
      <c r="N54" s="1">
        <f t="shared" si="4"/>
        <v>-2000</v>
      </c>
      <c r="O54" s="12">
        <f t="shared" si="5"/>
        <v>99.857142857142861</v>
      </c>
      <c r="P54" s="1">
        <f t="shared" si="8"/>
        <v>1418819</v>
      </c>
      <c r="Q54" s="1">
        <f t="shared" si="9"/>
        <v>1418819</v>
      </c>
      <c r="R54" s="1">
        <v>1414433.48</v>
      </c>
      <c r="S54" s="1">
        <f t="shared" si="6"/>
        <v>-4385.5200000000186</v>
      </c>
      <c r="T54" s="12">
        <f t="shared" si="7"/>
        <v>-99.003090965091388</v>
      </c>
      <c r="U54" s="2"/>
    </row>
    <row r="55" spans="1:21" ht="13.9" customHeight="1" x14ac:dyDescent="0.15">
      <c r="A55" s="10"/>
      <c r="B55" s="33" t="s">
        <v>109</v>
      </c>
      <c r="C55" s="31" t="s">
        <v>106</v>
      </c>
      <c r="D55" s="84" t="s">
        <v>108</v>
      </c>
      <c r="E55" s="85"/>
      <c r="F55" s="1">
        <v>8067</v>
      </c>
      <c r="G55" s="1">
        <v>8067</v>
      </c>
      <c r="H55" s="1">
        <v>8066.6</v>
      </c>
      <c r="I55" s="1">
        <f t="shared" si="2"/>
        <v>-0.3999999999996362</v>
      </c>
      <c r="J55" s="12">
        <f t="shared" si="3"/>
        <v>99.995041527209622</v>
      </c>
      <c r="K55" s="1">
        <v>234598</v>
      </c>
      <c r="L55" s="1">
        <v>219126</v>
      </c>
      <c r="M55" s="1">
        <v>170232.33</v>
      </c>
      <c r="N55" s="1">
        <f t="shared" si="4"/>
        <v>-48893.670000000013</v>
      </c>
      <c r="O55" s="12">
        <f t="shared" si="5"/>
        <v>77.686960926590174</v>
      </c>
      <c r="P55" s="1">
        <f t="shared" si="8"/>
        <v>242665</v>
      </c>
      <c r="Q55" s="1">
        <f t="shared" si="9"/>
        <v>227193</v>
      </c>
      <c r="R55" s="1">
        <v>178298.93</v>
      </c>
      <c r="S55" s="1">
        <f t="shared" si="6"/>
        <v>-48894.070000000007</v>
      </c>
      <c r="T55" s="12">
        <f t="shared" si="7"/>
        <v>-99.215209403458729</v>
      </c>
      <c r="U55" s="2"/>
    </row>
    <row r="56" spans="1:21" ht="13.9" customHeight="1" x14ac:dyDescent="0.15">
      <c r="A56" s="10"/>
      <c r="B56" s="33" t="s">
        <v>111</v>
      </c>
      <c r="C56" s="31" t="s">
        <v>106</v>
      </c>
      <c r="D56" s="84" t="s">
        <v>110</v>
      </c>
      <c r="E56" s="85"/>
      <c r="F56" s="1">
        <v>100000</v>
      </c>
      <c r="G56" s="1">
        <v>100000</v>
      </c>
      <c r="H56" s="1" t="s">
        <v>0</v>
      </c>
      <c r="I56" s="1"/>
      <c r="J56" s="12"/>
      <c r="K56" s="1">
        <v>0</v>
      </c>
      <c r="L56" s="1">
        <v>0</v>
      </c>
      <c r="M56" s="1">
        <v>0</v>
      </c>
      <c r="N56" s="1">
        <f t="shared" si="4"/>
        <v>0</v>
      </c>
      <c r="O56" s="12"/>
      <c r="P56" s="1">
        <f t="shared" si="8"/>
        <v>100000</v>
      </c>
      <c r="Q56" s="1">
        <f t="shared" si="9"/>
        <v>100000</v>
      </c>
      <c r="R56" s="1" t="s">
        <v>0</v>
      </c>
      <c r="S56" s="1"/>
      <c r="T56" s="12" t="e">
        <f t="shared" si="7"/>
        <v>#VALUE!</v>
      </c>
      <c r="U56" s="2"/>
    </row>
    <row r="57" spans="1:21" ht="13.9" customHeight="1" x14ac:dyDescent="0.15">
      <c r="A57" s="10"/>
      <c r="B57" s="35">
        <v>6030</v>
      </c>
      <c r="C57" s="31" t="s">
        <v>106</v>
      </c>
      <c r="D57" s="65" t="s">
        <v>112</v>
      </c>
      <c r="E57" s="66"/>
      <c r="F57" s="30">
        <v>38853707.039999999</v>
      </c>
      <c r="G57" s="30">
        <v>30020579.039999999</v>
      </c>
      <c r="H57" s="30">
        <v>28563198.879999999</v>
      </c>
      <c r="I57" s="1">
        <f t="shared" si="2"/>
        <v>-1457380.1600000001</v>
      </c>
      <c r="J57" s="12">
        <f t="shared" si="3"/>
        <v>95.145396236167997</v>
      </c>
      <c r="K57" s="30">
        <v>2169266.96</v>
      </c>
      <c r="L57" s="30">
        <v>2169266.96</v>
      </c>
      <c r="M57" s="30">
        <v>1999560</v>
      </c>
      <c r="N57" s="1">
        <f t="shared" si="4"/>
        <v>-169706.95999999996</v>
      </c>
      <c r="O57" s="12">
        <f t="shared" si="5"/>
        <v>92.176760024040561</v>
      </c>
      <c r="P57" s="1">
        <f t="shared" si="8"/>
        <v>41022974</v>
      </c>
      <c r="Q57" s="1">
        <f t="shared" si="9"/>
        <v>32189846</v>
      </c>
      <c r="R57" s="30">
        <v>30562758.879999999</v>
      </c>
      <c r="S57" s="1">
        <f t="shared" si="6"/>
        <v>-1627087.120000001</v>
      </c>
      <c r="T57" s="12">
        <f t="shared" si="7"/>
        <v>-99.050546595345622</v>
      </c>
      <c r="U57" s="2"/>
    </row>
    <row r="58" spans="1:21" ht="30.6" customHeight="1" x14ac:dyDescent="0.15">
      <c r="A58" s="10"/>
      <c r="B58" s="33" t="s">
        <v>114</v>
      </c>
      <c r="C58" s="31" t="s">
        <v>103</v>
      </c>
      <c r="D58" s="84" t="s">
        <v>113</v>
      </c>
      <c r="E58" s="85"/>
      <c r="F58" s="1">
        <v>0</v>
      </c>
      <c r="G58" s="1">
        <v>0</v>
      </c>
      <c r="H58" s="1">
        <v>0</v>
      </c>
      <c r="I58" s="1">
        <f t="shared" si="2"/>
        <v>0</v>
      </c>
      <c r="J58" s="12"/>
      <c r="K58" s="1">
        <v>3099418</v>
      </c>
      <c r="L58" s="1">
        <v>418841</v>
      </c>
      <c r="M58" s="1">
        <v>0</v>
      </c>
      <c r="N58" s="1">
        <f t="shared" si="4"/>
        <v>-418841</v>
      </c>
      <c r="O58" s="12">
        <f t="shared" si="5"/>
        <v>0</v>
      </c>
      <c r="P58" s="1">
        <f t="shared" si="8"/>
        <v>3099418</v>
      </c>
      <c r="Q58" s="1">
        <f t="shared" si="9"/>
        <v>418841</v>
      </c>
      <c r="R58" s="1" t="s">
        <v>0</v>
      </c>
      <c r="S58" s="1"/>
      <c r="T58" s="12" t="e">
        <f t="shared" si="7"/>
        <v>#VALUE!</v>
      </c>
      <c r="U58" s="2"/>
    </row>
    <row r="59" spans="1:21" ht="9.4" customHeight="1" x14ac:dyDescent="0.15">
      <c r="A59" s="10" t="s">
        <v>197</v>
      </c>
      <c r="B59" s="4" t="s">
        <v>116</v>
      </c>
      <c r="C59" s="31"/>
      <c r="D59" s="69" t="s">
        <v>115</v>
      </c>
      <c r="E59" s="70"/>
      <c r="F59" s="1">
        <v>19436832</v>
      </c>
      <c r="G59" s="1">
        <f>SUM(G60:G74)</f>
        <v>17981828</v>
      </c>
      <c r="H59" s="1">
        <v>13720575.08</v>
      </c>
      <c r="I59" s="1">
        <f t="shared" si="2"/>
        <v>-4261252.92</v>
      </c>
      <c r="J59" s="12">
        <f t="shared" si="3"/>
        <v>76.302448672070483</v>
      </c>
      <c r="K59" s="1">
        <f>SUM(K60:K74)</f>
        <v>17346126</v>
      </c>
      <c r="L59" s="1">
        <f>SUM(L60:L74)</f>
        <v>16417777</v>
      </c>
      <c r="M59" s="1">
        <v>5584342.1799999997</v>
      </c>
      <c r="N59" s="1">
        <f t="shared" si="4"/>
        <v>-10833434.82</v>
      </c>
      <c r="O59" s="12">
        <f t="shared" si="5"/>
        <v>34.013997022861254</v>
      </c>
      <c r="P59" s="1">
        <f t="shared" si="8"/>
        <v>36782958</v>
      </c>
      <c r="Q59" s="1">
        <f t="shared" si="9"/>
        <v>34399605</v>
      </c>
      <c r="R59" s="1">
        <v>19304917.260000002</v>
      </c>
      <c r="S59" s="1">
        <f t="shared" si="6"/>
        <v>-15094687.739999998</v>
      </c>
      <c r="T59" s="12">
        <f t="shared" si="7"/>
        <v>-99.438804100802898</v>
      </c>
      <c r="U59" s="2"/>
    </row>
    <row r="60" spans="1:21" ht="8.1" customHeight="1" x14ac:dyDescent="0.15">
      <c r="A60" s="10"/>
      <c r="B60" s="4" t="s">
        <v>119</v>
      </c>
      <c r="C60" s="31" t="s">
        <v>118</v>
      </c>
      <c r="D60" s="65" t="s">
        <v>117</v>
      </c>
      <c r="E60" s="66"/>
      <c r="F60" s="1">
        <v>530000</v>
      </c>
      <c r="G60" s="1">
        <v>485000</v>
      </c>
      <c r="H60" s="1">
        <v>58215</v>
      </c>
      <c r="I60" s="1">
        <f t="shared" si="2"/>
        <v>-426785</v>
      </c>
      <c r="J60" s="12">
        <f t="shared" si="3"/>
        <v>12.003092783505155</v>
      </c>
      <c r="K60" s="1">
        <v>0</v>
      </c>
      <c r="L60" s="1">
        <v>0</v>
      </c>
      <c r="M60" s="1">
        <v>0</v>
      </c>
      <c r="N60" s="1">
        <f t="shared" si="4"/>
        <v>0</v>
      </c>
      <c r="O60" s="12"/>
      <c r="P60" s="1">
        <f t="shared" si="8"/>
        <v>530000</v>
      </c>
      <c r="Q60" s="1">
        <f t="shared" si="9"/>
        <v>485000</v>
      </c>
      <c r="R60" s="1">
        <v>58215</v>
      </c>
      <c r="S60" s="1">
        <f t="shared" si="6"/>
        <v>-426785</v>
      </c>
      <c r="T60" s="12">
        <f t="shared" si="7"/>
        <v>-99.879969072164954</v>
      </c>
      <c r="U60" s="2"/>
    </row>
    <row r="61" spans="1:21" ht="12.75" customHeight="1" x14ac:dyDescent="0.15">
      <c r="A61" s="10"/>
      <c r="B61" s="33" t="s">
        <v>122</v>
      </c>
      <c r="C61" s="31" t="s">
        <v>121</v>
      </c>
      <c r="D61" s="84" t="s">
        <v>120</v>
      </c>
      <c r="E61" s="85"/>
      <c r="F61" s="1">
        <v>0</v>
      </c>
      <c r="G61" s="1">
        <v>0</v>
      </c>
      <c r="H61" s="1">
        <v>0</v>
      </c>
      <c r="I61" s="1">
        <f t="shared" si="2"/>
        <v>0</v>
      </c>
      <c r="J61" s="12"/>
      <c r="K61" s="1">
        <v>7341584</v>
      </c>
      <c r="L61" s="1">
        <v>6650616</v>
      </c>
      <c r="M61" s="1">
        <v>1627224.56</v>
      </c>
      <c r="N61" s="1">
        <f t="shared" si="4"/>
        <v>-5023391.4399999995</v>
      </c>
      <c r="O61" s="12">
        <f t="shared" si="5"/>
        <v>24.467275813247976</v>
      </c>
      <c r="P61" s="1">
        <f t="shared" si="8"/>
        <v>7341584</v>
      </c>
      <c r="Q61" s="1">
        <f t="shared" si="9"/>
        <v>6650616</v>
      </c>
      <c r="R61" s="1">
        <v>1627224.56</v>
      </c>
      <c r="S61" s="1">
        <f t="shared" si="6"/>
        <v>-5023391.4399999995</v>
      </c>
      <c r="T61" s="12">
        <f t="shared" si="7"/>
        <v>-99.755327241867519</v>
      </c>
      <c r="U61" s="2"/>
    </row>
    <row r="62" spans="1:21" ht="12.75" customHeight="1" x14ac:dyDescent="0.15">
      <c r="A62" s="10"/>
      <c r="B62" s="33" t="s">
        <v>124</v>
      </c>
      <c r="C62" s="31" t="s">
        <v>121</v>
      </c>
      <c r="D62" s="84" t="s">
        <v>123</v>
      </c>
      <c r="E62" s="85"/>
      <c r="F62" s="1">
        <v>0</v>
      </c>
      <c r="G62" s="1">
        <v>0</v>
      </c>
      <c r="H62" s="1">
        <v>0</v>
      </c>
      <c r="I62" s="1">
        <f t="shared" si="2"/>
        <v>0</v>
      </c>
      <c r="J62" s="12"/>
      <c r="K62" s="1">
        <v>133040</v>
      </c>
      <c r="L62" s="1">
        <v>133040</v>
      </c>
      <c r="M62" s="1">
        <v>71163.11</v>
      </c>
      <c r="N62" s="1">
        <f t="shared" si="4"/>
        <v>-61876.89</v>
      </c>
      <c r="O62" s="12">
        <f t="shared" si="5"/>
        <v>53.490010523150936</v>
      </c>
      <c r="P62" s="1">
        <f t="shared" si="8"/>
        <v>133040</v>
      </c>
      <c r="Q62" s="1">
        <f t="shared" si="9"/>
        <v>133040</v>
      </c>
      <c r="R62" s="1">
        <v>71163.11</v>
      </c>
      <c r="S62" s="1">
        <f t="shared" si="6"/>
        <v>-61876.89</v>
      </c>
      <c r="T62" s="12">
        <f t="shared" si="7"/>
        <v>-99.465099894768485</v>
      </c>
      <c r="U62" s="2"/>
    </row>
    <row r="63" spans="1:21" ht="9.75" customHeight="1" x14ac:dyDescent="0.15">
      <c r="A63" s="10"/>
      <c r="B63" s="33" t="s">
        <v>126</v>
      </c>
      <c r="C63" s="31" t="s">
        <v>121</v>
      </c>
      <c r="D63" s="84" t="s">
        <v>125</v>
      </c>
      <c r="E63" s="85"/>
      <c r="F63" s="1">
        <v>0</v>
      </c>
      <c r="G63" s="1">
        <v>0</v>
      </c>
      <c r="H63" s="1">
        <v>0</v>
      </c>
      <c r="I63" s="1">
        <f t="shared" si="2"/>
        <v>0</v>
      </c>
      <c r="J63" s="12"/>
      <c r="K63" s="1">
        <v>259963</v>
      </c>
      <c r="L63" s="1">
        <v>259963</v>
      </c>
      <c r="M63" s="1">
        <v>138876.09</v>
      </c>
      <c r="N63" s="1">
        <f t="shared" si="4"/>
        <v>-121086.91</v>
      </c>
      <c r="O63" s="12">
        <f t="shared" si="5"/>
        <v>53.421483057204291</v>
      </c>
      <c r="P63" s="1">
        <f t="shared" si="8"/>
        <v>259963</v>
      </c>
      <c r="Q63" s="1">
        <f t="shared" si="9"/>
        <v>259963</v>
      </c>
      <c r="R63" s="1">
        <v>138876.09</v>
      </c>
      <c r="S63" s="1">
        <f t="shared" si="6"/>
        <v>-121086.91</v>
      </c>
      <c r="T63" s="12">
        <f t="shared" si="7"/>
        <v>-99.46578516942796</v>
      </c>
      <c r="U63" s="2"/>
    </row>
    <row r="64" spans="1:21" ht="9.75" customHeight="1" x14ac:dyDescent="0.15">
      <c r="A64" s="10"/>
      <c r="B64" s="4" t="s">
        <v>128</v>
      </c>
      <c r="C64" s="31" t="s">
        <v>121</v>
      </c>
      <c r="D64" s="65" t="s">
        <v>127</v>
      </c>
      <c r="E64" s="66"/>
      <c r="F64" s="1">
        <v>0</v>
      </c>
      <c r="G64" s="1">
        <v>0</v>
      </c>
      <c r="H64" s="1">
        <v>0</v>
      </c>
      <c r="I64" s="1">
        <f t="shared" si="2"/>
        <v>0</v>
      </c>
      <c r="J64" s="12"/>
      <c r="K64" s="1">
        <v>9754</v>
      </c>
      <c r="L64" s="1">
        <v>9754</v>
      </c>
      <c r="M64" s="1">
        <v>0</v>
      </c>
      <c r="N64" s="1">
        <f t="shared" si="4"/>
        <v>-9754</v>
      </c>
      <c r="O64" s="12">
        <f t="shared" si="5"/>
        <v>0</v>
      </c>
      <c r="P64" s="1">
        <f t="shared" si="8"/>
        <v>9754</v>
      </c>
      <c r="Q64" s="1">
        <f t="shared" si="9"/>
        <v>9754</v>
      </c>
      <c r="R64" s="1" t="s">
        <v>0</v>
      </c>
      <c r="S64" s="1"/>
      <c r="T64" s="12" t="e">
        <f t="shared" si="7"/>
        <v>#VALUE!</v>
      </c>
      <c r="U64" s="2"/>
    </row>
    <row r="65" spans="1:21" ht="13.9" customHeight="1" x14ac:dyDescent="0.15">
      <c r="A65" s="10"/>
      <c r="B65" s="4" t="s">
        <v>130</v>
      </c>
      <c r="C65" s="31" t="s">
        <v>121</v>
      </c>
      <c r="D65" s="65" t="s">
        <v>129</v>
      </c>
      <c r="E65" s="66"/>
      <c r="F65" s="1">
        <v>0</v>
      </c>
      <c r="G65" s="1">
        <v>0</v>
      </c>
      <c r="H65" s="1">
        <v>0</v>
      </c>
      <c r="I65" s="1">
        <f t="shared" si="2"/>
        <v>0</v>
      </c>
      <c r="J65" s="12"/>
      <c r="K65" s="1">
        <v>881435</v>
      </c>
      <c r="L65" s="1">
        <v>881435</v>
      </c>
      <c r="M65" s="1">
        <v>141000</v>
      </c>
      <c r="N65" s="1">
        <f t="shared" si="4"/>
        <v>-740435</v>
      </c>
      <c r="O65" s="12">
        <f t="shared" si="5"/>
        <v>15.996641839727262</v>
      </c>
      <c r="P65" s="1">
        <f t="shared" si="8"/>
        <v>881435</v>
      </c>
      <c r="Q65" s="1">
        <f t="shared" si="9"/>
        <v>881435</v>
      </c>
      <c r="R65" s="1">
        <v>141000</v>
      </c>
      <c r="S65" s="1">
        <f t="shared" si="6"/>
        <v>-740435</v>
      </c>
      <c r="T65" s="12">
        <f t="shared" si="7"/>
        <v>-99.840033581602725</v>
      </c>
      <c r="U65" s="2"/>
    </row>
    <row r="66" spans="1:21" ht="13.9" customHeight="1" x14ac:dyDescent="0.15">
      <c r="A66" s="10"/>
      <c r="B66" s="4" t="s">
        <v>133</v>
      </c>
      <c r="C66" s="31" t="s">
        <v>132</v>
      </c>
      <c r="D66" s="65" t="s">
        <v>131</v>
      </c>
      <c r="E66" s="66"/>
      <c r="F66" s="1">
        <v>0</v>
      </c>
      <c r="G66" s="1">
        <v>0</v>
      </c>
      <c r="H66" s="1">
        <v>0</v>
      </c>
      <c r="I66" s="1">
        <f t="shared" si="2"/>
        <v>0</v>
      </c>
      <c r="J66" s="12"/>
      <c r="K66" s="1">
        <v>3007289</v>
      </c>
      <c r="L66" s="1">
        <v>3007289</v>
      </c>
      <c r="M66" s="1">
        <v>55770.42</v>
      </c>
      <c r="N66" s="1">
        <f t="shared" si="4"/>
        <v>-2951518.58</v>
      </c>
      <c r="O66" s="12">
        <f t="shared" si="5"/>
        <v>1.8545081633324898</v>
      </c>
      <c r="P66" s="1">
        <f t="shared" si="8"/>
        <v>3007289</v>
      </c>
      <c r="Q66" s="1">
        <f t="shared" si="9"/>
        <v>3007289</v>
      </c>
      <c r="R66" s="1">
        <v>55770.42</v>
      </c>
      <c r="S66" s="1">
        <f t="shared" si="6"/>
        <v>-2951518.58</v>
      </c>
      <c r="T66" s="12">
        <f t="shared" si="7"/>
        <v>-99.98145491836668</v>
      </c>
      <c r="U66" s="2"/>
    </row>
    <row r="67" spans="1:21" ht="8.1" customHeight="1" x14ac:dyDescent="0.15">
      <c r="A67" s="10"/>
      <c r="B67" s="33" t="s">
        <v>136</v>
      </c>
      <c r="C67" s="31" t="s">
        <v>135</v>
      </c>
      <c r="D67" s="84" t="s">
        <v>134</v>
      </c>
      <c r="E67" s="85"/>
      <c r="F67" s="1">
        <v>2516975</v>
      </c>
      <c r="G67" s="1">
        <v>1960191</v>
      </c>
      <c r="H67" s="1">
        <v>1697174.38</v>
      </c>
      <c r="I67" s="1">
        <f t="shared" si="2"/>
        <v>-263016.62000000011</v>
      </c>
      <c r="J67" s="12">
        <f t="shared" si="3"/>
        <v>86.582092255295535</v>
      </c>
      <c r="K67" s="1">
        <v>0</v>
      </c>
      <c r="L67" s="1">
        <v>0</v>
      </c>
      <c r="M67" s="1">
        <v>0</v>
      </c>
      <c r="N67" s="1">
        <f t="shared" si="4"/>
        <v>0</v>
      </c>
      <c r="O67" s="12"/>
      <c r="P67" s="1">
        <f t="shared" si="8"/>
        <v>2516975</v>
      </c>
      <c r="Q67" s="1">
        <f t="shared" si="9"/>
        <v>1960191</v>
      </c>
      <c r="R67" s="1">
        <v>1697174.38</v>
      </c>
      <c r="S67" s="1">
        <f t="shared" si="6"/>
        <v>-263016.62000000011</v>
      </c>
      <c r="T67" s="12">
        <f t="shared" si="7"/>
        <v>-99.134179077447044</v>
      </c>
      <c r="U67" s="2"/>
    </row>
    <row r="68" spans="1:21" ht="16.350000000000001" customHeight="1" x14ac:dyDescent="0.15">
      <c r="A68" s="10"/>
      <c r="B68" s="4" t="s">
        <v>138</v>
      </c>
      <c r="C68" s="31" t="s">
        <v>209</v>
      </c>
      <c r="D68" s="82" t="s">
        <v>137</v>
      </c>
      <c r="E68" s="83"/>
      <c r="F68" s="1">
        <v>14864558</v>
      </c>
      <c r="G68" s="1">
        <v>14264558</v>
      </c>
      <c r="H68" s="1">
        <v>10954316.85</v>
      </c>
      <c r="I68" s="1">
        <f t="shared" si="2"/>
        <v>-3310241.1500000004</v>
      </c>
      <c r="J68" s="12">
        <f t="shared" si="3"/>
        <v>76.793945175167707</v>
      </c>
      <c r="K68" s="1">
        <v>4941364</v>
      </c>
      <c r="L68" s="1">
        <v>4703983</v>
      </c>
      <c r="M68" s="1">
        <v>2781708</v>
      </c>
      <c r="N68" s="1">
        <f t="shared" si="4"/>
        <v>-1922275</v>
      </c>
      <c r="O68" s="12">
        <f t="shared" si="5"/>
        <v>59.135162690851558</v>
      </c>
      <c r="P68" s="1">
        <f t="shared" si="8"/>
        <v>19805922</v>
      </c>
      <c r="Q68" s="1">
        <f t="shared" si="9"/>
        <v>18968541</v>
      </c>
      <c r="R68" s="1">
        <v>13736024.85</v>
      </c>
      <c r="S68" s="1">
        <f t="shared" si="6"/>
        <v>-5232516.1500000004</v>
      </c>
      <c r="T68" s="12">
        <f t="shared" si="7"/>
        <v>-99.275852325700754</v>
      </c>
      <c r="U68" s="2"/>
    </row>
    <row r="69" spans="1:21" ht="13.9" customHeight="1" x14ac:dyDescent="0.15">
      <c r="A69" s="10"/>
      <c r="B69" s="4" t="s">
        <v>141</v>
      </c>
      <c r="C69" s="31" t="s">
        <v>140</v>
      </c>
      <c r="D69" s="65" t="s">
        <v>139</v>
      </c>
      <c r="E69" s="66"/>
      <c r="F69" s="1">
        <v>413520</v>
      </c>
      <c r="G69" s="1">
        <v>413520</v>
      </c>
      <c r="H69" s="1">
        <v>239270</v>
      </c>
      <c r="I69" s="1">
        <f t="shared" si="2"/>
        <v>-174250</v>
      </c>
      <c r="J69" s="12">
        <f t="shared" si="3"/>
        <v>57.861772102921257</v>
      </c>
      <c r="K69" s="1">
        <v>0</v>
      </c>
      <c r="L69" s="1">
        <v>0</v>
      </c>
      <c r="M69" s="1">
        <v>0</v>
      </c>
      <c r="N69" s="1">
        <f t="shared" si="4"/>
        <v>0</v>
      </c>
      <c r="O69" s="12"/>
      <c r="P69" s="1">
        <f t="shared" si="8"/>
        <v>413520</v>
      </c>
      <c r="Q69" s="1">
        <f t="shared" si="9"/>
        <v>413520</v>
      </c>
      <c r="R69" s="1">
        <v>239270</v>
      </c>
      <c r="S69" s="1">
        <f t="shared" si="6"/>
        <v>-174250</v>
      </c>
      <c r="T69" s="12">
        <f t="shared" si="7"/>
        <v>-99.421382278970782</v>
      </c>
      <c r="U69" s="2"/>
    </row>
    <row r="70" spans="1:21" ht="13.9" customHeight="1" x14ac:dyDescent="0.15">
      <c r="A70" s="10"/>
      <c r="B70" s="4" t="s">
        <v>143</v>
      </c>
      <c r="C70" s="31" t="s">
        <v>132</v>
      </c>
      <c r="D70" s="65" t="s">
        <v>142</v>
      </c>
      <c r="E70" s="66"/>
      <c r="F70" s="1">
        <v>0</v>
      </c>
      <c r="G70" s="1">
        <v>0</v>
      </c>
      <c r="H70" s="1">
        <v>0</v>
      </c>
      <c r="I70" s="1">
        <f t="shared" si="2"/>
        <v>0</v>
      </c>
      <c r="J70" s="12"/>
      <c r="K70" s="1">
        <v>9300</v>
      </c>
      <c r="L70" s="1">
        <v>9300</v>
      </c>
      <c r="M70" s="1">
        <v>6300</v>
      </c>
      <c r="N70" s="1">
        <f t="shared" si="4"/>
        <v>-3000</v>
      </c>
      <c r="O70" s="12">
        <f t="shared" si="5"/>
        <v>67.741935483870961</v>
      </c>
      <c r="P70" s="1">
        <f t="shared" si="8"/>
        <v>9300</v>
      </c>
      <c r="Q70" s="1">
        <f t="shared" si="9"/>
        <v>9300</v>
      </c>
      <c r="R70" s="1">
        <v>6300</v>
      </c>
      <c r="S70" s="1">
        <f t="shared" si="6"/>
        <v>-3000</v>
      </c>
      <c r="T70" s="12">
        <f t="shared" si="7"/>
        <v>-99.322580645161295</v>
      </c>
      <c r="U70" s="2"/>
    </row>
    <row r="71" spans="1:21" ht="13.9" customHeight="1" x14ac:dyDescent="0.15">
      <c r="A71" s="10"/>
      <c r="B71" s="4" t="s">
        <v>145</v>
      </c>
      <c r="C71" s="31" t="s">
        <v>132</v>
      </c>
      <c r="D71" s="65" t="s">
        <v>144</v>
      </c>
      <c r="E71" s="66"/>
      <c r="F71" s="1">
        <v>0</v>
      </c>
      <c r="G71" s="1">
        <v>0</v>
      </c>
      <c r="H71" s="1">
        <v>0</v>
      </c>
      <c r="I71" s="1">
        <f t="shared" si="2"/>
        <v>0</v>
      </c>
      <c r="J71" s="12"/>
      <c r="K71" s="1">
        <v>753100</v>
      </c>
      <c r="L71" s="1">
        <v>753100</v>
      </c>
      <c r="M71" s="1">
        <v>753100</v>
      </c>
      <c r="N71" s="1">
        <f t="shared" si="4"/>
        <v>0</v>
      </c>
      <c r="O71" s="12">
        <f t="shared" si="5"/>
        <v>100</v>
      </c>
      <c r="P71" s="1">
        <f t="shared" si="8"/>
        <v>753100</v>
      </c>
      <c r="Q71" s="1">
        <f t="shared" si="9"/>
        <v>753100</v>
      </c>
      <c r="R71" s="1">
        <v>753100</v>
      </c>
      <c r="S71" s="1">
        <f t="shared" si="6"/>
        <v>0</v>
      </c>
      <c r="T71" s="12">
        <f t="shared" si="7"/>
        <v>-99</v>
      </c>
      <c r="U71" s="2"/>
    </row>
    <row r="72" spans="1:21" ht="13.9" customHeight="1" x14ac:dyDescent="0.15">
      <c r="A72" s="10"/>
      <c r="B72" s="4" t="s">
        <v>147</v>
      </c>
      <c r="C72" s="31" t="s">
        <v>132</v>
      </c>
      <c r="D72" s="65" t="s">
        <v>146</v>
      </c>
      <c r="E72" s="66"/>
      <c r="F72" s="1">
        <v>36779</v>
      </c>
      <c r="G72" s="1">
        <v>36779</v>
      </c>
      <c r="H72" s="1">
        <v>36779</v>
      </c>
      <c r="I72" s="1">
        <f t="shared" si="2"/>
        <v>0</v>
      </c>
      <c r="J72" s="12">
        <f t="shared" si="3"/>
        <v>100</v>
      </c>
      <c r="K72" s="1">
        <v>0</v>
      </c>
      <c r="L72" s="1">
        <v>0</v>
      </c>
      <c r="M72" s="1">
        <v>0</v>
      </c>
      <c r="N72" s="1">
        <f t="shared" si="4"/>
        <v>0</v>
      </c>
      <c r="O72" s="12"/>
      <c r="P72" s="1">
        <f t="shared" ref="P72:P85" si="10">F72+K72</f>
        <v>36779</v>
      </c>
      <c r="Q72" s="1">
        <f t="shared" ref="Q72:Q81" si="11">SUM(G72+L72)</f>
        <v>36779</v>
      </c>
      <c r="R72" s="1">
        <v>36779</v>
      </c>
      <c r="S72" s="1">
        <f t="shared" si="6"/>
        <v>0</v>
      </c>
      <c r="T72" s="12">
        <f t="shared" si="7"/>
        <v>-99</v>
      </c>
      <c r="U72" s="2"/>
    </row>
    <row r="73" spans="1:21" ht="62.25" customHeight="1" x14ac:dyDescent="0.15">
      <c r="A73" s="10"/>
      <c r="B73" s="33" t="s">
        <v>149</v>
      </c>
      <c r="C73" s="31" t="s">
        <v>132</v>
      </c>
      <c r="D73" s="84" t="s">
        <v>148</v>
      </c>
      <c r="E73" s="85"/>
      <c r="F73" s="1">
        <v>0</v>
      </c>
      <c r="G73" s="1">
        <v>0</v>
      </c>
      <c r="H73" s="1">
        <v>0</v>
      </c>
      <c r="I73" s="1">
        <f t="shared" ref="I73:I92" si="12">SUM(H73-G73)</f>
        <v>0</v>
      </c>
      <c r="J73" s="12"/>
      <c r="K73" s="1">
        <v>9297</v>
      </c>
      <c r="L73" s="1">
        <v>9297</v>
      </c>
      <c r="M73" s="1">
        <v>9200</v>
      </c>
      <c r="N73" s="1">
        <f t="shared" ref="N73:N92" si="13">SUM(M73-L73)</f>
        <v>-97</v>
      </c>
      <c r="O73" s="12">
        <f t="shared" ref="O73:O84" si="14">SUM(M73/L73)*100</f>
        <v>98.956652683661389</v>
      </c>
      <c r="P73" s="1">
        <f t="shared" si="10"/>
        <v>9297</v>
      </c>
      <c r="Q73" s="1">
        <f t="shared" si="11"/>
        <v>9297</v>
      </c>
      <c r="R73" s="1">
        <v>9200</v>
      </c>
      <c r="S73" s="1">
        <f t="shared" ref="S73:S92" si="15">SUM(R73-Q73)</f>
        <v>-97</v>
      </c>
      <c r="T73" s="12">
        <f t="shared" ref="T73:T92" si="16">SUM(R73/Q73)-100</f>
        <v>-99.010433473163388</v>
      </c>
      <c r="U73" s="2"/>
    </row>
    <row r="74" spans="1:21" ht="12" customHeight="1" x14ac:dyDescent="0.15">
      <c r="A74" s="10"/>
      <c r="B74" s="33" t="s">
        <v>151</v>
      </c>
      <c r="C74" s="31" t="s">
        <v>132</v>
      </c>
      <c r="D74" s="84" t="s">
        <v>150</v>
      </c>
      <c r="E74" s="85"/>
      <c r="F74" s="1">
        <v>1075000</v>
      </c>
      <c r="G74" s="1">
        <v>821780</v>
      </c>
      <c r="H74" s="1">
        <v>734819.85</v>
      </c>
      <c r="I74" s="1">
        <f t="shared" si="12"/>
        <v>-86960.150000000023</v>
      </c>
      <c r="J74" s="12">
        <f t="shared" ref="J74:J92" si="17">SUM(H74/G74)*100</f>
        <v>89.418074180437586</v>
      </c>
      <c r="K74" s="1">
        <v>0</v>
      </c>
      <c r="L74" s="1">
        <v>0</v>
      </c>
      <c r="M74" s="1">
        <v>0</v>
      </c>
      <c r="N74" s="1">
        <f t="shared" si="13"/>
        <v>0</v>
      </c>
      <c r="O74" s="12"/>
      <c r="P74" s="1">
        <f t="shared" si="10"/>
        <v>1075000</v>
      </c>
      <c r="Q74" s="1">
        <f t="shared" si="11"/>
        <v>821780</v>
      </c>
      <c r="R74" s="1">
        <v>734819.85</v>
      </c>
      <c r="S74" s="1">
        <f t="shared" si="15"/>
        <v>-86960.150000000023</v>
      </c>
      <c r="T74" s="12">
        <f t="shared" si="16"/>
        <v>-99.105819258195623</v>
      </c>
      <c r="U74" s="2"/>
    </row>
    <row r="75" spans="1:21" ht="9.4" customHeight="1" x14ac:dyDescent="0.15">
      <c r="A75" s="10" t="s">
        <v>198</v>
      </c>
      <c r="B75" s="4" t="s">
        <v>153</v>
      </c>
      <c r="C75" s="31"/>
      <c r="D75" s="69" t="s">
        <v>152</v>
      </c>
      <c r="E75" s="70"/>
      <c r="F75" s="1">
        <v>974307</v>
      </c>
      <c r="G75" s="1">
        <f>SUM(G76:G79)</f>
        <v>887523</v>
      </c>
      <c r="H75" s="1">
        <v>198663.65</v>
      </c>
      <c r="I75" s="1">
        <f t="shared" si="12"/>
        <v>-688859.35</v>
      </c>
      <c r="J75" s="12">
        <f t="shared" si="17"/>
        <v>22.384056525859048</v>
      </c>
      <c r="K75" s="1">
        <f>SUM(K76:K79)</f>
        <v>289069</v>
      </c>
      <c r="L75" s="1">
        <f>SUM(L76:L79)</f>
        <v>243969</v>
      </c>
      <c r="M75" s="1">
        <v>40840</v>
      </c>
      <c r="N75" s="1">
        <f t="shared" si="13"/>
        <v>-203129</v>
      </c>
      <c r="O75" s="12">
        <f t="shared" si="14"/>
        <v>16.739831699929088</v>
      </c>
      <c r="P75" s="1">
        <f t="shared" si="10"/>
        <v>1263376</v>
      </c>
      <c r="Q75" s="1">
        <f t="shared" si="11"/>
        <v>1131492</v>
      </c>
      <c r="R75" s="1">
        <v>239503.65</v>
      </c>
      <c r="S75" s="1">
        <f t="shared" si="15"/>
        <v>-891988.35</v>
      </c>
      <c r="T75" s="12">
        <f t="shared" si="16"/>
        <v>-99.788329347445668</v>
      </c>
      <c r="U75" s="2"/>
    </row>
    <row r="76" spans="1:21" ht="13.9" customHeight="1" x14ac:dyDescent="0.15">
      <c r="A76" s="10"/>
      <c r="B76" s="4" t="s">
        <v>156</v>
      </c>
      <c r="C76" s="31" t="s">
        <v>155</v>
      </c>
      <c r="D76" s="65" t="s">
        <v>154</v>
      </c>
      <c r="E76" s="66"/>
      <c r="F76" s="1">
        <v>165900</v>
      </c>
      <c r="G76" s="1">
        <v>128900</v>
      </c>
      <c r="H76" s="1">
        <v>14000</v>
      </c>
      <c r="I76" s="1">
        <f t="shared" si="12"/>
        <v>-114900</v>
      </c>
      <c r="J76" s="12">
        <f t="shared" si="17"/>
        <v>10.861132660977502</v>
      </c>
      <c r="K76" s="1">
        <v>0</v>
      </c>
      <c r="L76" s="1">
        <v>0</v>
      </c>
      <c r="M76" s="1">
        <v>0</v>
      </c>
      <c r="N76" s="1">
        <f t="shared" si="13"/>
        <v>0</v>
      </c>
      <c r="O76" s="12"/>
      <c r="P76" s="1">
        <f t="shared" si="10"/>
        <v>165900</v>
      </c>
      <c r="Q76" s="1">
        <f t="shared" si="11"/>
        <v>128900</v>
      </c>
      <c r="R76" s="1">
        <v>14000</v>
      </c>
      <c r="S76" s="1">
        <f t="shared" si="15"/>
        <v>-114900</v>
      </c>
      <c r="T76" s="12">
        <f t="shared" si="16"/>
        <v>-99.891388673390225</v>
      </c>
      <c r="U76" s="2"/>
    </row>
    <row r="77" spans="1:21" ht="16.5" customHeight="1" x14ac:dyDescent="0.15">
      <c r="A77" s="10"/>
      <c r="B77" s="4" t="s">
        <v>159</v>
      </c>
      <c r="C77" s="31" t="s">
        <v>158</v>
      </c>
      <c r="D77" s="65" t="s">
        <v>157</v>
      </c>
      <c r="E77" s="66"/>
      <c r="F77" s="1">
        <v>0</v>
      </c>
      <c r="G77" s="1">
        <v>0</v>
      </c>
      <c r="H77" s="1">
        <v>0</v>
      </c>
      <c r="I77" s="1">
        <f t="shared" si="12"/>
        <v>0</v>
      </c>
      <c r="J77" s="12"/>
      <c r="K77" s="1">
        <v>289069</v>
      </c>
      <c r="L77" s="1">
        <v>243969</v>
      </c>
      <c r="M77" s="1">
        <v>40840</v>
      </c>
      <c r="N77" s="1">
        <f t="shared" si="13"/>
        <v>-203129</v>
      </c>
      <c r="O77" s="12">
        <f t="shared" si="14"/>
        <v>16.739831699929088</v>
      </c>
      <c r="P77" s="1">
        <f t="shared" si="10"/>
        <v>289069</v>
      </c>
      <c r="Q77" s="1">
        <f t="shared" si="11"/>
        <v>243969</v>
      </c>
      <c r="R77" s="1">
        <v>40840</v>
      </c>
      <c r="S77" s="1">
        <f t="shared" si="15"/>
        <v>-203129</v>
      </c>
      <c r="T77" s="12">
        <f t="shared" si="16"/>
        <v>-99.832601683000703</v>
      </c>
      <c r="U77" s="2"/>
    </row>
    <row r="78" spans="1:21" x14ac:dyDescent="0.15">
      <c r="A78" s="10"/>
      <c r="B78" s="4" t="s">
        <v>162</v>
      </c>
      <c r="C78" s="31" t="s">
        <v>161</v>
      </c>
      <c r="D78" s="65" t="s">
        <v>160</v>
      </c>
      <c r="E78" s="66"/>
      <c r="F78" s="1">
        <v>234449</v>
      </c>
      <c r="G78" s="1">
        <v>184665</v>
      </c>
      <c r="H78" s="1">
        <v>184663.65</v>
      </c>
      <c r="I78" s="1">
        <f t="shared" si="12"/>
        <v>-1.3500000000058208</v>
      </c>
      <c r="J78" s="12">
        <f t="shared" si="17"/>
        <v>99.999268946470636</v>
      </c>
      <c r="K78" s="1">
        <v>0</v>
      </c>
      <c r="L78" s="1">
        <v>0</v>
      </c>
      <c r="M78" s="1">
        <v>0</v>
      </c>
      <c r="N78" s="1">
        <f t="shared" si="13"/>
        <v>0</v>
      </c>
      <c r="O78" s="12"/>
      <c r="P78" s="1">
        <f t="shared" si="10"/>
        <v>234449</v>
      </c>
      <c r="Q78" s="1">
        <f t="shared" si="11"/>
        <v>184665</v>
      </c>
      <c r="R78" s="1">
        <v>184663.65</v>
      </c>
      <c r="S78" s="1">
        <f t="shared" si="15"/>
        <v>-1.3500000000058208</v>
      </c>
      <c r="T78" s="12">
        <f t="shared" si="16"/>
        <v>-99.000007310535295</v>
      </c>
      <c r="U78" s="2"/>
    </row>
    <row r="79" spans="1:21" ht="8.1" customHeight="1" x14ac:dyDescent="0.15">
      <c r="A79" s="10"/>
      <c r="B79" s="4" t="s">
        <v>164</v>
      </c>
      <c r="C79" s="31" t="s">
        <v>10</v>
      </c>
      <c r="D79" s="65" t="s">
        <v>163</v>
      </c>
      <c r="E79" s="66"/>
      <c r="F79" s="1">
        <v>573958</v>
      </c>
      <c r="G79" s="1">
        <v>573958</v>
      </c>
      <c r="H79" s="1">
        <v>0</v>
      </c>
      <c r="I79" s="1">
        <f t="shared" si="12"/>
        <v>-573958</v>
      </c>
      <c r="J79" s="12">
        <f t="shared" si="17"/>
        <v>0</v>
      </c>
      <c r="K79" s="1">
        <v>0</v>
      </c>
      <c r="L79" s="1">
        <v>0</v>
      </c>
      <c r="M79" s="1">
        <v>0</v>
      </c>
      <c r="N79" s="1">
        <f t="shared" si="13"/>
        <v>0</v>
      </c>
      <c r="O79" s="12"/>
      <c r="P79" s="1">
        <f t="shared" si="10"/>
        <v>573958</v>
      </c>
      <c r="Q79" s="1">
        <f t="shared" si="11"/>
        <v>573958</v>
      </c>
      <c r="R79" s="1" t="s">
        <v>0</v>
      </c>
      <c r="S79" s="1"/>
      <c r="T79" s="12" t="e">
        <f t="shared" si="16"/>
        <v>#VALUE!</v>
      </c>
      <c r="U79" s="2"/>
    </row>
    <row r="80" spans="1:21" ht="8.1" customHeight="1" x14ac:dyDescent="0.15">
      <c r="A80" s="10" t="s">
        <v>199</v>
      </c>
      <c r="B80" s="4" t="s">
        <v>166</v>
      </c>
      <c r="C80" s="31" t="s">
        <v>11</v>
      </c>
      <c r="D80" s="65" t="s">
        <v>165</v>
      </c>
      <c r="E80" s="66"/>
      <c r="F80" s="1">
        <v>54661600</v>
      </c>
      <c r="G80" s="1">
        <v>40995900</v>
      </c>
      <c r="H80" s="1">
        <v>40995900</v>
      </c>
      <c r="I80" s="1">
        <f t="shared" si="12"/>
        <v>0</v>
      </c>
      <c r="J80" s="12">
        <f t="shared" si="17"/>
        <v>100</v>
      </c>
      <c r="K80" s="1">
        <v>0</v>
      </c>
      <c r="L80" s="1">
        <v>0</v>
      </c>
      <c r="M80" s="1">
        <v>0</v>
      </c>
      <c r="N80" s="1">
        <f t="shared" si="13"/>
        <v>0</v>
      </c>
      <c r="O80" s="12"/>
      <c r="P80" s="1">
        <f t="shared" si="10"/>
        <v>54661600</v>
      </c>
      <c r="Q80" s="1">
        <f t="shared" si="11"/>
        <v>40995900</v>
      </c>
      <c r="R80" s="1">
        <v>40995900</v>
      </c>
      <c r="S80" s="1">
        <f t="shared" si="15"/>
        <v>0</v>
      </c>
      <c r="T80" s="12">
        <f t="shared" si="16"/>
        <v>-99</v>
      </c>
      <c r="U80" s="2"/>
    </row>
    <row r="81" spans="1:21" ht="19.5" customHeight="1" x14ac:dyDescent="0.2">
      <c r="A81" s="11" t="s">
        <v>200</v>
      </c>
      <c r="B81" s="4" t="s">
        <v>168</v>
      </c>
      <c r="C81" s="31" t="s">
        <v>11</v>
      </c>
      <c r="D81" s="65" t="s">
        <v>167</v>
      </c>
      <c r="E81" s="66"/>
      <c r="F81" s="1">
        <v>392000</v>
      </c>
      <c r="G81" s="1">
        <v>392000</v>
      </c>
      <c r="H81" s="1">
        <v>392000</v>
      </c>
      <c r="I81" s="1">
        <f t="shared" si="12"/>
        <v>0</v>
      </c>
      <c r="J81" s="12">
        <f t="shared" si="17"/>
        <v>100</v>
      </c>
      <c r="K81" s="1">
        <v>125938</v>
      </c>
      <c r="L81" s="1">
        <v>125938</v>
      </c>
      <c r="M81" s="1">
        <v>125938</v>
      </c>
      <c r="N81" s="1">
        <f t="shared" si="13"/>
        <v>0</v>
      </c>
      <c r="O81" s="12">
        <f t="shared" si="14"/>
        <v>100</v>
      </c>
      <c r="P81" s="1">
        <f t="shared" si="10"/>
        <v>517938</v>
      </c>
      <c r="Q81" s="1">
        <f t="shared" si="11"/>
        <v>517938</v>
      </c>
      <c r="R81" s="1">
        <v>517938</v>
      </c>
      <c r="S81" s="1">
        <f t="shared" si="15"/>
        <v>0</v>
      </c>
      <c r="T81" s="12">
        <f t="shared" si="16"/>
        <v>-99</v>
      </c>
      <c r="U81" s="2"/>
    </row>
    <row r="82" spans="1:21" ht="16.350000000000001" hidden="1" customHeight="1" x14ac:dyDescent="0.15">
      <c r="A82" s="10"/>
      <c r="B82" s="4" t="s">
        <v>170</v>
      </c>
      <c r="C82" s="38"/>
      <c r="D82" s="82" t="s">
        <v>169</v>
      </c>
      <c r="E82" s="83"/>
      <c r="F82" s="1">
        <v>472657395.80000001</v>
      </c>
      <c r="G82" s="1"/>
      <c r="H82" s="1">
        <v>340214831.04000002</v>
      </c>
      <c r="I82" s="1">
        <f t="shared" si="12"/>
        <v>340214831.04000002</v>
      </c>
      <c r="J82" s="12" t="e">
        <f t="shared" si="17"/>
        <v>#DIV/0!</v>
      </c>
      <c r="K82" s="1">
        <v>52099635.960000001</v>
      </c>
      <c r="L82" s="1">
        <v>52731744.039999999</v>
      </c>
      <c r="M82" s="1">
        <v>19494410.550000001</v>
      </c>
      <c r="N82" s="1">
        <f t="shared" si="13"/>
        <v>-33237333.489999998</v>
      </c>
      <c r="O82" s="12">
        <f t="shared" si="14"/>
        <v>36.969022938464526</v>
      </c>
      <c r="P82" s="1">
        <f t="shared" si="10"/>
        <v>524757031.75999999</v>
      </c>
      <c r="Q82" s="30"/>
      <c r="R82" s="1">
        <v>359709241.58999997</v>
      </c>
      <c r="S82" s="1">
        <f t="shared" si="15"/>
        <v>359709241.58999997</v>
      </c>
      <c r="T82" s="12" t="e">
        <f t="shared" si="16"/>
        <v>#DIV/0!</v>
      </c>
      <c r="U82" s="2"/>
    </row>
    <row r="83" spans="1:21" s="7" customFormat="1" ht="29.65" customHeight="1" x14ac:dyDescent="0.2">
      <c r="A83" s="11" t="s">
        <v>201</v>
      </c>
      <c r="B83" s="4" t="s">
        <v>172</v>
      </c>
      <c r="C83" s="31" t="s">
        <v>11</v>
      </c>
      <c r="D83" s="82" t="s">
        <v>171</v>
      </c>
      <c r="E83" s="83"/>
      <c r="F83" s="5">
        <v>0</v>
      </c>
      <c r="G83" s="5">
        <v>0</v>
      </c>
      <c r="H83" s="5">
        <v>0</v>
      </c>
      <c r="I83" s="1">
        <f t="shared" si="12"/>
        <v>0</v>
      </c>
      <c r="J83" s="12"/>
      <c r="K83" s="5">
        <v>9168336</v>
      </c>
      <c r="L83" s="5">
        <v>9168336</v>
      </c>
      <c r="M83" s="5">
        <v>168336</v>
      </c>
      <c r="N83" s="1">
        <f t="shared" si="13"/>
        <v>-9000000</v>
      </c>
      <c r="O83" s="12">
        <f t="shared" si="14"/>
        <v>1.8360583643531387</v>
      </c>
      <c r="P83" s="1">
        <f t="shared" si="10"/>
        <v>9168336</v>
      </c>
      <c r="Q83" s="1">
        <f>SUM(G83+L83)</f>
        <v>9168336</v>
      </c>
      <c r="R83" s="5">
        <v>168336</v>
      </c>
      <c r="S83" s="1">
        <f t="shared" si="15"/>
        <v>-9000000</v>
      </c>
      <c r="T83" s="12">
        <f t="shared" si="16"/>
        <v>-99.981639416356472</v>
      </c>
      <c r="U83" s="6"/>
    </row>
    <row r="84" spans="1:21" ht="8.1" hidden="1" customHeight="1" x14ac:dyDescent="0.15">
      <c r="A84" s="10"/>
      <c r="B84" s="4" t="s">
        <v>173</v>
      </c>
      <c r="C84" s="38"/>
      <c r="D84" s="65" t="s">
        <v>5</v>
      </c>
      <c r="E84" s="66"/>
      <c r="F84" s="1" t="s">
        <v>0</v>
      </c>
      <c r="G84" s="1"/>
      <c r="H84" s="1" t="s">
        <v>0</v>
      </c>
      <c r="I84" s="1" t="e">
        <f t="shared" si="12"/>
        <v>#VALUE!</v>
      </c>
      <c r="J84" s="12" t="e">
        <f t="shared" si="17"/>
        <v>#VALUE!</v>
      </c>
      <c r="K84" s="1">
        <v>9168336</v>
      </c>
      <c r="L84" s="1" t="s">
        <v>0</v>
      </c>
      <c r="M84" s="1">
        <v>168336</v>
      </c>
      <c r="N84" s="1" t="e">
        <f t="shared" si="13"/>
        <v>#VALUE!</v>
      </c>
      <c r="O84" s="12" t="e">
        <f t="shared" si="14"/>
        <v>#VALUE!</v>
      </c>
      <c r="P84" s="1" t="e">
        <f t="shared" si="10"/>
        <v>#VALUE!</v>
      </c>
      <c r="Q84" s="30"/>
      <c r="R84" s="1">
        <v>168336</v>
      </c>
      <c r="S84" s="1">
        <f t="shared" si="15"/>
        <v>168336</v>
      </c>
      <c r="T84" s="12" t="e">
        <f t="shared" si="16"/>
        <v>#DIV/0!</v>
      </c>
      <c r="U84" s="2"/>
    </row>
    <row r="85" spans="1:21" ht="9.4" customHeight="1" x14ac:dyDescent="0.15">
      <c r="A85" s="10"/>
      <c r="B85" s="4" t="s">
        <v>174</v>
      </c>
      <c r="C85" s="38"/>
      <c r="D85" s="69" t="s">
        <v>6</v>
      </c>
      <c r="E85" s="70"/>
      <c r="F85" s="1">
        <f>F8+F9+F22+F26+F44+F49+F52+F59+F75+F80+F81</f>
        <v>472657395.80000001</v>
      </c>
      <c r="G85" s="1">
        <f>G8+G9+G22+G26+G44+G49+G52+G59+G75+G80+G81</f>
        <v>361731881.80000001</v>
      </c>
      <c r="H85" s="1">
        <v>340214831.04000002</v>
      </c>
      <c r="I85" s="1">
        <f t="shared" si="12"/>
        <v>-21517050.75999999</v>
      </c>
      <c r="J85" s="12">
        <f t="shared" si="17"/>
        <v>94.05165763854437</v>
      </c>
      <c r="K85" s="1">
        <f>K8+K9+K22+K26+K44+K49+K52+K59+K75+K80+K81+K83</f>
        <v>61267971.960000001</v>
      </c>
      <c r="L85" s="1">
        <f>L8+L9+L22+L26+L44+L49+L52+L59+L75+L80+L81+L83</f>
        <v>56062401.960000001</v>
      </c>
      <c r="M85" s="1">
        <v>19662746.550000001</v>
      </c>
      <c r="N85" s="1">
        <f t="shared" si="13"/>
        <v>-36399655.409999996</v>
      </c>
      <c r="O85" s="12">
        <f>SUM(M85/L85)*100</f>
        <v>35.072964879437713</v>
      </c>
      <c r="P85" s="1">
        <f t="shared" si="10"/>
        <v>533925367.75999999</v>
      </c>
      <c r="Q85" s="1">
        <f>SUM(G85+L85)</f>
        <v>417794283.75999999</v>
      </c>
      <c r="R85" s="1">
        <v>359877577.58999997</v>
      </c>
      <c r="S85" s="1">
        <f t="shared" si="15"/>
        <v>-57916706.170000017</v>
      </c>
      <c r="T85" s="12">
        <f t="shared" si="16"/>
        <v>-99.13862493677216</v>
      </c>
      <c r="U85" s="2"/>
    </row>
    <row r="86" spans="1:21" ht="9.4" customHeight="1" x14ac:dyDescent="0.15">
      <c r="A86" s="10"/>
      <c r="B86" s="4" t="s">
        <v>0</v>
      </c>
      <c r="C86" s="38"/>
      <c r="D86" s="69" t="s">
        <v>175</v>
      </c>
      <c r="E86" s="70"/>
      <c r="F86" s="39"/>
      <c r="G86" s="21"/>
      <c r="H86" s="39"/>
      <c r="I86" s="23"/>
      <c r="J86" s="23"/>
      <c r="K86" s="39"/>
      <c r="L86" s="39"/>
      <c r="M86" s="39"/>
      <c r="N86" s="23"/>
      <c r="O86" s="23"/>
      <c r="P86" s="1"/>
      <c r="Q86" s="25"/>
      <c r="R86" s="39"/>
      <c r="S86" s="25"/>
      <c r="T86" s="24"/>
      <c r="U86" s="51"/>
    </row>
    <row r="87" spans="1:21" ht="9.4" customHeight="1" x14ac:dyDescent="0.15">
      <c r="A87" s="10"/>
      <c r="B87" s="4" t="s">
        <v>153</v>
      </c>
      <c r="C87" s="38"/>
      <c r="D87" s="69" t="s">
        <v>152</v>
      </c>
      <c r="E87" s="70"/>
      <c r="F87" s="1">
        <v>1000000</v>
      </c>
      <c r="G87" s="1">
        <v>1000000</v>
      </c>
      <c r="H87" s="1">
        <v>1000000</v>
      </c>
      <c r="I87" s="1">
        <f t="shared" si="12"/>
        <v>0</v>
      </c>
      <c r="J87" s="12">
        <f t="shared" si="17"/>
        <v>100</v>
      </c>
      <c r="K87" s="1">
        <v>116937</v>
      </c>
      <c r="L87" s="1">
        <v>250000</v>
      </c>
      <c r="M87" s="1">
        <v>-197512.72</v>
      </c>
      <c r="N87" s="1">
        <f t="shared" si="13"/>
        <v>-447512.72</v>
      </c>
      <c r="O87" s="12">
        <f t="shared" ref="O87:O90" si="18">SUM(M87/L87)*100</f>
        <v>-79.005088000000001</v>
      </c>
      <c r="P87" s="1">
        <v>1116937</v>
      </c>
      <c r="Q87" s="1">
        <f t="shared" ref="Q87:Q92" si="19">SUM(G87+L87)</f>
        <v>1250000</v>
      </c>
      <c r="R87" s="1">
        <v>802487.28</v>
      </c>
      <c r="S87" s="1">
        <f t="shared" si="15"/>
        <v>-447512.72</v>
      </c>
      <c r="T87" s="12">
        <f t="shared" si="16"/>
        <v>-99.358010175999993</v>
      </c>
      <c r="U87" s="2"/>
    </row>
    <row r="88" spans="1:21" ht="8.1" customHeight="1" x14ac:dyDescent="0.15">
      <c r="A88" s="10"/>
      <c r="B88" s="4" t="s">
        <v>177</v>
      </c>
      <c r="C88" s="14"/>
      <c r="D88" s="65" t="s">
        <v>176</v>
      </c>
      <c r="E88" s="66"/>
      <c r="F88" s="1">
        <v>1000000</v>
      </c>
      <c r="G88" s="1">
        <v>1000000</v>
      </c>
      <c r="H88" s="1">
        <v>1000000</v>
      </c>
      <c r="I88" s="1">
        <f t="shared" si="12"/>
        <v>0</v>
      </c>
      <c r="J88" s="12">
        <f t="shared" si="17"/>
        <v>100</v>
      </c>
      <c r="K88" s="1">
        <v>116937</v>
      </c>
      <c r="L88" s="1">
        <v>250000</v>
      </c>
      <c r="M88" s="1">
        <v>-197512.72</v>
      </c>
      <c r="N88" s="1">
        <f t="shared" si="13"/>
        <v>-447512.72</v>
      </c>
      <c r="O88" s="12">
        <f t="shared" si="18"/>
        <v>-79.005088000000001</v>
      </c>
      <c r="P88" s="1">
        <v>1116937</v>
      </c>
      <c r="Q88" s="1">
        <f t="shared" si="19"/>
        <v>1250000</v>
      </c>
      <c r="R88" s="1">
        <v>802487.28</v>
      </c>
      <c r="S88" s="1">
        <f t="shared" si="15"/>
        <v>-447512.72</v>
      </c>
      <c r="T88" s="12">
        <f t="shared" si="16"/>
        <v>-99.358010175999993</v>
      </c>
      <c r="U88" s="2"/>
    </row>
    <row r="89" spans="1:21" ht="19.5" customHeight="1" x14ac:dyDescent="0.15">
      <c r="A89" s="10"/>
      <c r="B89" s="4" t="s">
        <v>179</v>
      </c>
      <c r="C89" s="14"/>
      <c r="D89" s="65" t="s">
        <v>178</v>
      </c>
      <c r="E89" s="66"/>
      <c r="F89" s="1">
        <v>1000000</v>
      </c>
      <c r="G89" s="1">
        <v>1000000</v>
      </c>
      <c r="H89" s="1">
        <v>1000000</v>
      </c>
      <c r="I89" s="1">
        <f t="shared" si="12"/>
        <v>0</v>
      </c>
      <c r="J89" s="12">
        <f t="shared" si="17"/>
        <v>100</v>
      </c>
      <c r="K89" s="1">
        <v>116937</v>
      </c>
      <c r="L89" s="1">
        <v>250000</v>
      </c>
      <c r="M89" s="1">
        <v>-194805.13</v>
      </c>
      <c r="N89" s="1">
        <f t="shared" si="13"/>
        <v>-444805.13</v>
      </c>
      <c r="O89" s="12">
        <f t="shared" si="18"/>
        <v>-77.922051999999994</v>
      </c>
      <c r="P89" s="1">
        <v>1116937</v>
      </c>
      <c r="Q89" s="1">
        <f t="shared" si="19"/>
        <v>1250000</v>
      </c>
      <c r="R89" s="1">
        <v>805194.87</v>
      </c>
      <c r="S89" s="1">
        <f t="shared" si="15"/>
        <v>-444805.13</v>
      </c>
      <c r="T89" s="12">
        <f t="shared" si="16"/>
        <v>-99.355844103999999</v>
      </c>
      <c r="U89" s="2"/>
    </row>
    <row r="90" spans="1:21" ht="13.9" customHeight="1" x14ac:dyDescent="0.15">
      <c r="A90" s="10"/>
      <c r="B90" s="33" t="s">
        <v>181</v>
      </c>
      <c r="C90" s="36">
        <v>1060</v>
      </c>
      <c r="D90" s="84" t="s">
        <v>180</v>
      </c>
      <c r="E90" s="85"/>
      <c r="F90" s="1">
        <v>1000000</v>
      </c>
      <c r="G90" s="1">
        <v>1000000</v>
      </c>
      <c r="H90" s="1">
        <v>1000000</v>
      </c>
      <c r="I90" s="1">
        <f t="shared" si="12"/>
        <v>0</v>
      </c>
      <c r="J90" s="12">
        <f t="shared" si="17"/>
        <v>100</v>
      </c>
      <c r="K90" s="1">
        <v>250000</v>
      </c>
      <c r="L90" s="1">
        <v>250000</v>
      </c>
      <c r="M90" s="1">
        <v>250000</v>
      </c>
      <c r="N90" s="1">
        <f t="shared" si="13"/>
        <v>0</v>
      </c>
      <c r="O90" s="12">
        <f t="shared" si="18"/>
        <v>100</v>
      </c>
      <c r="P90" s="1">
        <v>1250000</v>
      </c>
      <c r="Q90" s="1">
        <f t="shared" si="19"/>
        <v>1250000</v>
      </c>
      <c r="R90" s="1">
        <v>1250000</v>
      </c>
      <c r="S90" s="1">
        <f t="shared" si="15"/>
        <v>0</v>
      </c>
      <c r="T90" s="12">
        <f t="shared" si="16"/>
        <v>-99</v>
      </c>
      <c r="U90" s="2"/>
    </row>
    <row r="91" spans="1:21" ht="19.5" customHeight="1" x14ac:dyDescent="0.15">
      <c r="A91" s="10"/>
      <c r="B91" s="33" t="s">
        <v>183</v>
      </c>
      <c r="C91" s="36">
        <v>1060</v>
      </c>
      <c r="D91" s="84" t="s">
        <v>182</v>
      </c>
      <c r="E91" s="85"/>
      <c r="F91" s="1" t="s">
        <v>0</v>
      </c>
      <c r="G91" s="1" t="s">
        <v>0</v>
      </c>
      <c r="H91" s="1" t="s">
        <v>0</v>
      </c>
      <c r="I91" s="1"/>
      <c r="J91" s="12"/>
      <c r="K91" s="1">
        <v>-133063</v>
      </c>
      <c r="L91" s="1" t="s">
        <v>0</v>
      </c>
      <c r="M91" s="1">
        <v>0</v>
      </c>
      <c r="N91" s="1"/>
      <c r="O91" s="12"/>
      <c r="P91" s="1">
        <v>-133063</v>
      </c>
      <c r="Q91" s="1"/>
      <c r="R91" s="30"/>
      <c r="S91" s="1">
        <f t="shared" si="15"/>
        <v>0</v>
      </c>
      <c r="T91" s="12"/>
      <c r="U91" s="2"/>
    </row>
    <row r="92" spans="1:21" ht="8.1" customHeight="1" x14ac:dyDescent="0.15">
      <c r="A92" s="10"/>
      <c r="B92" s="20"/>
      <c r="C92" s="14"/>
      <c r="D92" s="105" t="s">
        <v>6</v>
      </c>
      <c r="E92" s="106"/>
      <c r="F92" s="1">
        <v>1000000</v>
      </c>
      <c r="G92" s="1"/>
      <c r="H92" s="1">
        <v>1000000</v>
      </c>
      <c r="I92" s="1">
        <f t="shared" si="12"/>
        <v>1000000</v>
      </c>
      <c r="J92" s="12" t="e">
        <f t="shared" si="17"/>
        <v>#DIV/0!</v>
      </c>
      <c r="K92" s="1">
        <v>116937</v>
      </c>
      <c r="L92" s="1">
        <v>250000</v>
      </c>
      <c r="M92" s="1">
        <v>-197512.72</v>
      </c>
      <c r="N92" s="1">
        <f t="shared" si="13"/>
        <v>-447512.72</v>
      </c>
      <c r="O92" s="30"/>
      <c r="P92" s="1">
        <v>1116937</v>
      </c>
      <c r="Q92" s="1">
        <f t="shared" si="19"/>
        <v>250000</v>
      </c>
      <c r="R92" s="1">
        <v>802487.28</v>
      </c>
      <c r="S92" s="1">
        <f t="shared" si="15"/>
        <v>552487.28</v>
      </c>
      <c r="T92" s="12">
        <f t="shared" si="16"/>
        <v>-96.790050879999995</v>
      </c>
      <c r="U92" s="2"/>
    </row>
    <row r="93" spans="1:21" ht="13.7" customHeight="1" x14ac:dyDescent="0.15">
      <c r="A93" s="59"/>
      <c r="D93" s="103" t="s">
        <v>0</v>
      </c>
      <c r="E93" s="103"/>
      <c r="F93" s="103"/>
      <c r="G93" s="103"/>
      <c r="H93" s="60"/>
      <c r="I93" s="61"/>
      <c r="J93" s="61"/>
      <c r="K93" s="103" t="s">
        <v>0</v>
      </c>
      <c r="L93" s="103"/>
      <c r="M93" s="103"/>
      <c r="N93" s="103"/>
      <c r="O93" s="103"/>
      <c r="P93" s="103"/>
      <c r="Q93" s="103"/>
      <c r="R93" s="103"/>
      <c r="S93" s="103"/>
      <c r="T93" s="103"/>
      <c r="U93" s="62"/>
    </row>
    <row r="94" spans="1:21" ht="33" customHeight="1" x14ac:dyDescent="0.15">
      <c r="A94" s="59"/>
      <c r="D94" s="104" t="s">
        <v>213</v>
      </c>
      <c r="E94" s="104"/>
      <c r="F94" s="104"/>
      <c r="G94" s="104"/>
      <c r="H94" s="63"/>
      <c r="I94" s="64"/>
      <c r="J94" s="64"/>
      <c r="K94" s="104" t="s">
        <v>212</v>
      </c>
      <c r="L94" s="104"/>
      <c r="M94" s="104"/>
      <c r="N94" s="104"/>
      <c r="O94" s="104"/>
      <c r="P94" s="104"/>
      <c r="Q94" s="104"/>
      <c r="R94" s="104"/>
      <c r="S94" s="104"/>
      <c r="T94" s="104"/>
      <c r="U94" s="62"/>
    </row>
    <row r="95" spans="1:21" ht="12.95" customHeight="1" x14ac:dyDescent="0.2">
      <c r="D95" s="92"/>
      <c r="E95" s="92"/>
      <c r="F95" s="92"/>
      <c r="G95" s="92"/>
      <c r="H95" s="44"/>
      <c r="I95" s="45"/>
      <c r="J95" s="45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53"/>
    </row>
    <row r="96" spans="1:21" ht="13.7" customHeight="1" x14ac:dyDescent="0.2">
      <c r="D96" s="87"/>
      <c r="E96" s="87"/>
      <c r="F96" s="87"/>
      <c r="G96" s="87"/>
      <c r="H96" s="42"/>
      <c r="I96" s="43"/>
      <c r="J96" s="43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52"/>
    </row>
    <row r="97" spans="4:21" ht="23.25" customHeight="1" x14ac:dyDescent="0.2">
      <c r="D97" s="92"/>
      <c r="E97" s="92"/>
      <c r="F97" s="92"/>
      <c r="G97" s="92"/>
      <c r="H97" s="42"/>
      <c r="I97" s="43"/>
      <c r="J97" s="4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53"/>
    </row>
    <row r="98" spans="4:21" ht="13.7" customHeight="1" x14ac:dyDescent="0.2">
      <c r="D98" s="87"/>
      <c r="E98" s="87"/>
      <c r="F98" s="87"/>
      <c r="G98" s="87"/>
      <c r="H98" s="42"/>
      <c r="I98" s="43"/>
      <c r="J98" s="43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52"/>
    </row>
    <row r="99" spans="4:21" ht="13.7" customHeight="1" x14ac:dyDescent="0.2">
      <c r="D99" s="86"/>
      <c r="E99" s="86"/>
      <c r="F99" s="86"/>
      <c r="G99" s="86"/>
      <c r="H99" s="42"/>
      <c r="I99" s="43"/>
      <c r="J99" s="43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52"/>
    </row>
    <row r="100" spans="4:21" ht="72.95" customHeight="1" x14ac:dyDescent="0.15"/>
    <row r="101" spans="4:21" ht="68.650000000000006" customHeight="1" thickBot="1" x14ac:dyDescent="0.2"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4:21" ht="13.7" customHeight="1" thickTop="1" x14ac:dyDescent="0.15">
      <c r="D102" s="89"/>
      <c r="E102" s="89"/>
      <c r="F102" s="90"/>
      <c r="G102" s="90"/>
      <c r="H102" s="90"/>
      <c r="I102" s="54"/>
      <c r="J102" s="54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55"/>
    </row>
  </sheetData>
  <mergeCells count="129">
    <mergeCell ref="A3:A5"/>
    <mergeCell ref="B3:B5"/>
    <mergeCell ref="C3:C5"/>
    <mergeCell ref="F3:J3"/>
    <mergeCell ref="K3:O3"/>
    <mergeCell ref="D98:G98"/>
    <mergeCell ref="K98:T98"/>
    <mergeCell ref="D93:G93"/>
    <mergeCell ref="K93:T93"/>
    <mergeCell ref="D94:G94"/>
    <mergeCell ref="K94:T94"/>
    <mergeCell ref="D92:E92"/>
    <mergeCell ref="D89:E89"/>
    <mergeCell ref="D90:E90"/>
    <mergeCell ref="D91:E91"/>
    <mergeCell ref="D82:E82"/>
    <mergeCell ref="D83:E83"/>
    <mergeCell ref="D84:E84"/>
    <mergeCell ref="D85:E85"/>
    <mergeCell ref="D86:E86"/>
    <mergeCell ref="D73:E73"/>
    <mergeCell ref="D74:E74"/>
    <mergeCell ref="D75:E75"/>
    <mergeCell ref="D87:E87"/>
    <mergeCell ref="D99:G99"/>
    <mergeCell ref="K99:T99"/>
    <mergeCell ref="E101:T101"/>
    <mergeCell ref="D102:E102"/>
    <mergeCell ref="F102:H102"/>
    <mergeCell ref="K102:T102"/>
    <mergeCell ref="D95:G95"/>
    <mergeCell ref="K95:T95"/>
    <mergeCell ref="D96:G96"/>
    <mergeCell ref="K96:T96"/>
    <mergeCell ref="D97:G97"/>
    <mergeCell ref="K97:T97"/>
    <mergeCell ref="D67:E67"/>
    <mergeCell ref="D68:E68"/>
    <mergeCell ref="D69:E69"/>
    <mergeCell ref="D70:E70"/>
    <mergeCell ref="D71:E71"/>
    <mergeCell ref="D72:E72"/>
    <mergeCell ref="D88:E88"/>
    <mergeCell ref="D76:E76"/>
    <mergeCell ref="D77:E77"/>
    <mergeCell ref="D78:E78"/>
    <mergeCell ref="D79:E79"/>
    <mergeCell ref="D80:E80"/>
    <mergeCell ref="D81:E81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37:E37"/>
    <mergeCell ref="D39:E39"/>
    <mergeCell ref="D40:E40"/>
    <mergeCell ref="D41:E41"/>
    <mergeCell ref="D42:E42"/>
    <mergeCell ref="D43:E43"/>
    <mergeCell ref="D44:E44"/>
    <mergeCell ref="D45:E45"/>
    <mergeCell ref="D46:E46"/>
    <mergeCell ref="D38:E38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3:E23"/>
    <mergeCell ref="D11:E11"/>
    <mergeCell ref="D12:E12"/>
    <mergeCell ref="D10:E10"/>
    <mergeCell ref="D14:E14"/>
    <mergeCell ref="D15:E15"/>
    <mergeCell ref="D16:E16"/>
    <mergeCell ref="D17:E17"/>
    <mergeCell ref="Q4:Q5"/>
    <mergeCell ref="D13:E13"/>
    <mergeCell ref="D47:E47"/>
    <mergeCell ref="D57:E57"/>
    <mergeCell ref="D1:T1"/>
    <mergeCell ref="D2:T2"/>
    <mergeCell ref="D7:E7"/>
    <mergeCell ref="D8:E8"/>
    <mergeCell ref="D6:E6"/>
    <mergeCell ref="P3:T3"/>
    <mergeCell ref="D3:E5"/>
    <mergeCell ref="F4:F5"/>
    <mergeCell ref="G4:G5"/>
    <mergeCell ref="T4:T5"/>
    <mergeCell ref="R4:R5"/>
    <mergeCell ref="S4:S5"/>
    <mergeCell ref="H4:H5"/>
    <mergeCell ref="K4:K5"/>
    <mergeCell ref="J4:J5"/>
    <mergeCell ref="L4:L5"/>
    <mergeCell ref="I4:I5"/>
    <mergeCell ref="M4:M5"/>
    <mergeCell ref="N4:N5"/>
    <mergeCell ref="O4:O5"/>
    <mergeCell ref="P4:P5"/>
    <mergeCell ref="D9:E9"/>
  </mergeCells>
  <pageMargins left="0.39" right="0.39" top="0.39" bottom="0.39" header="0" footer="0"/>
  <pageSetup paperSize="9" orientation="landscape" horizontalDpi="300" verticalDpi="300" r:id="rId1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Galina</cp:lastModifiedBy>
  <cp:lastPrinted>2021-11-02T13:53:18Z</cp:lastPrinted>
  <dcterms:created xsi:type="dcterms:W3CDTF">2009-06-17T07:33:19Z</dcterms:created>
  <dcterms:modified xsi:type="dcterms:W3CDTF">2021-11-02T14:39:26Z</dcterms:modified>
</cp:coreProperties>
</file>